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workbookProtection workbookPassword="D62F" lockStructure="1"/>
  <bookViews>
    <workbookView xWindow="-120" yWindow="-120" windowWidth="29040" windowHeight="16440"/>
  </bookViews>
  <sheets>
    <sheet name="Rekapitulace stavby" sheetId="1" r:id="rId1"/>
    <sheet name="11 - SO 01 Pavilon nosoro..." sheetId="2" r:id="rId2"/>
    <sheet name="2 - SO 01 - Silnoproud a ..." sheetId="3" r:id="rId3"/>
    <sheet name="31 - SO 01 - Zdravotní te..." sheetId="4" r:id="rId4"/>
    <sheet name="6 - Vedlejší náklady - op..." sheetId="5" r:id="rId5"/>
    <sheet name="Seznam figur" sheetId="6" r:id="rId6"/>
  </sheets>
  <definedNames>
    <definedName name="_xlnm._FilterDatabase" localSheetId="1" hidden="1">'11 - SO 01 Pavilon nosoro...'!$C$129:$K$434</definedName>
    <definedName name="_xlnm._FilterDatabase" localSheetId="2" hidden="1">'2 - SO 01 - Silnoproud a ...'!$C$140:$K$357</definedName>
    <definedName name="_xlnm._FilterDatabase" localSheetId="3" hidden="1">'31 - SO 01 - Zdravotní te...'!$C$125:$K$197</definedName>
    <definedName name="_xlnm._FilterDatabase" localSheetId="4" hidden="1">'6 - Vedlejší náklady - op...'!$C$125:$K$145</definedName>
    <definedName name="_xlnm.Print_Titles" localSheetId="1">'11 - SO 01 Pavilon nosoro...'!$129:$129</definedName>
    <definedName name="_xlnm.Print_Titles" localSheetId="2">'2 - SO 01 - Silnoproud a ...'!$140:$140</definedName>
    <definedName name="_xlnm.Print_Titles" localSheetId="3">'31 - SO 01 - Zdravotní te...'!$125:$125</definedName>
    <definedName name="_xlnm.Print_Titles" localSheetId="4">'6 - Vedlejší náklady - op...'!$125:$125</definedName>
    <definedName name="_xlnm.Print_Titles" localSheetId="0">'Rekapitulace stavby'!$92:$92</definedName>
    <definedName name="_xlnm.Print_Titles" localSheetId="5">'Seznam figur'!$9:$9</definedName>
    <definedName name="_xlnm.Print_Area" localSheetId="1">'11 - SO 01 Pavilon nosoro...'!$C$4:$J$76,'11 - SO 01 Pavilon nosoro...'!$C$82:$J$111,'11 - SO 01 Pavilon nosoro...'!$C$117:$K$434</definedName>
    <definedName name="_xlnm.Print_Area" localSheetId="2">'2 - SO 01 - Silnoproud a ...'!$C$4:$J$76,'2 - SO 01 - Silnoproud a ...'!$C$82:$J$122,'2 - SO 01 - Silnoproud a ...'!$C$128:$K$357</definedName>
    <definedName name="_xlnm.Print_Area" localSheetId="3">'31 - SO 01 - Zdravotní te...'!$C$4:$J$76,'31 - SO 01 - Zdravotní te...'!$C$82:$J$107,'31 - SO 01 - Zdravotní te...'!$C$113:$K$197</definedName>
    <definedName name="_xlnm.Print_Area" localSheetId="4">'6 - Vedlejší náklady - op...'!$C$4:$J$76,'6 - Vedlejší náklady - op...'!$C$82:$J$107,'6 - Vedlejší náklady - op...'!$C$113:$K$145</definedName>
    <definedName name="_xlnm.Print_Area" localSheetId="0">'Rekapitulace stavby'!$D$4:$AO$76,'Rekapitulace stavby'!$C$82:$AQ$99</definedName>
    <definedName name="_xlnm.Print_Area" localSheetId="5">'Seznam figur'!$C$4:$G$88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51" i="3" l="1"/>
  <c r="I271" i="3"/>
  <c r="I269" i="3"/>
  <c r="I196" i="3"/>
  <c r="I194" i="3"/>
  <c r="I191" i="3"/>
  <c r="I149" i="3"/>
  <c r="D7" i="6" l="1"/>
  <c r="J37" i="5"/>
  <c r="J36" i="5"/>
  <c r="AY98" i="1"/>
  <c r="J35" i="5"/>
  <c r="AX98" i="1"/>
  <c r="BI145" i="5"/>
  <c r="BH145" i="5"/>
  <c r="BG145" i="5"/>
  <c r="BF145" i="5"/>
  <c r="T145" i="5"/>
  <c r="T144" i="5"/>
  <c r="R145" i="5"/>
  <c r="R144" i="5" s="1"/>
  <c r="P145" i="5"/>
  <c r="P144" i="5"/>
  <c r="BI143" i="5"/>
  <c r="BH143" i="5"/>
  <c r="BG143" i="5"/>
  <c r="BF143" i="5"/>
  <c r="T143" i="5"/>
  <c r="T142" i="5" s="1"/>
  <c r="R143" i="5"/>
  <c r="R142" i="5"/>
  <c r="P143" i="5"/>
  <c r="P142" i="5" s="1"/>
  <c r="BI141" i="5"/>
  <c r="BH141" i="5"/>
  <c r="BG141" i="5"/>
  <c r="BF141" i="5"/>
  <c r="T141" i="5"/>
  <c r="T140" i="5" s="1"/>
  <c r="R141" i="5"/>
  <c r="R140" i="5" s="1"/>
  <c r="P141" i="5"/>
  <c r="P140" i="5"/>
  <c r="BI139" i="5"/>
  <c r="BH139" i="5"/>
  <c r="BG139" i="5"/>
  <c r="BF139" i="5"/>
  <c r="T139" i="5"/>
  <c r="T138" i="5"/>
  <c r="R139" i="5"/>
  <c r="R138" i="5" s="1"/>
  <c r="P139" i="5"/>
  <c r="P138" i="5" s="1"/>
  <c r="BI137" i="5"/>
  <c r="BH137" i="5"/>
  <c r="BG137" i="5"/>
  <c r="BF137" i="5"/>
  <c r="T137" i="5"/>
  <c r="T136" i="5"/>
  <c r="R137" i="5"/>
  <c r="R136" i="5"/>
  <c r="P137" i="5"/>
  <c r="P136" i="5" s="1"/>
  <c r="BI135" i="5"/>
  <c r="BH135" i="5"/>
  <c r="BG135" i="5"/>
  <c r="BF135" i="5"/>
  <c r="T135" i="5"/>
  <c r="T134" i="5" s="1"/>
  <c r="R135" i="5"/>
  <c r="R134" i="5"/>
  <c r="P135" i="5"/>
  <c r="P134" i="5"/>
  <c r="BI133" i="5"/>
  <c r="BH133" i="5"/>
  <c r="BG133" i="5"/>
  <c r="BF133" i="5"/>
  <c r="T133" i="5"/>
  <c r="T132" i="5"/>
  <c r="R133" i="5"/>
  <c r="R132" i="5" s="1"/>
  <c r="P133" i="5"/>
  <c r="P132" i="5"/>
  <c r="BI131" i="5"/>
  <c r="BH131" i="5"/>
  <c r="BG131" i="5"/>
  <c r="BF131" i="5"/>
  <c r="T131" i="5"/>
  <c r="T130" i="5" s="1"/>
  <c r="R131" i="5"/>
  <c r="R130" i="5"/>
  <c r="P131" i="5"/>
  <c r="P130" i="5" s="1"/>
  <c r="BI129" i="5"/>
  <c r="BH129" i="5"/>
  <c r="BG129" i="5"/>
  <c r="BF129" i="5"/>
  <c r="T129" i="5"/>
  <c r="T128" i="5" s="1"/>
  <c r="R129" i="5"/>
  <c r="R128" i="5"/>
  <c r="R127" i="5" s="1"/>
  <c r="R126" i="5" s="1"/>
  <c r="P129" i="5"/>
  <c r="P128" i="5"/>
  <c r="J123" i="5"/>
  <c r="J122" i="5"/>
  <c r="F122" i="5"/>
  <c r="F120" i="5"/>
  <c r="E118" i="5"/>
  <c r="J92" i="5"/>
  <c r="J91" i="5"/>
  <c r="F91" i="5"/>
  <c r="F89" i="5"/>
  <c r="E87" i="5"/>
  <c r="J18" i="5"/>
  <c r="E18" i="5"/>
  <c r="F123" i="5" s="1"/>
  <c r="J17" i="5"/>
  <c r="J12" i="5"/>
  <c r="J120" i="5"/>
  <c r="E7" i="5"/>
  <c r="E116" i="5" s="1"/>
  <c r="J37" i="4"/>
  <c r="J36" i="4"/>
  <c r="AY97" i="1"/>
  <c r="J35" i="4"/>
  <c r="AX97" i="1"/>
  <c r="BI197" i="4"/>
  <c r="BH197" i="4"/>
  <c r="BG197" i="4"/>
  <c r="BF197" i="4"/>
  <c r="T197" i="4"/>
  <c r="T196" i="4"/>
  <c r="R197" i="4"/>
  <c r="R196" i="4"/>
  <c r="P197" i="4"/>
  <c r="P196" i="4"/>
  <c r="BI195" i="4"/>
  <c r="BH195" i="4"/>
  <c r="BG195" i="4"/>
  <c r="BF195" i="4"/>
  <c r="T195" i="4"/>
  <c r="T194" i="4" s="1"/>
  <c r="R195" i="4"/>
  <c r="R194" i="4"/>
  <c r="P195" i="4"/>
  <c r="P194" i="4" s="1"/>
  <c r="BI193" i="4"/>
  <c r="BH193" i="4"/>
  <c r="BG193" i="4"/>
  <c r="BF193" i="4"/>
  <c r="T193" i="4"/>
  <c r="R193" i="4"/>
  <c r="P193" i="4"/>
  <c r="BI192" i="4"/>
  <c r="BH192" i="4"/>
  <c r="BG192" i="4"/>
  <c r="BF192" i="4"/>
  <c r="T192" i="4"/>
  <c r="R192" i="4"/>
  <c r="P192" i="4"/>
  <c r="BI191" i="4"/>
  <c r="BH191" i="4"/>
  <c r="BG191" i="4"/>
  <c r="BF191" i="4"/>
  <c r="T191" i="4"/>
  <c r="R191" i="4"/>
  <c r="P191" i="4"/>
  <c r="BI190" i="4"/>
  <c r="BH190" i="4"/>
  <c r="BG190" i="4"/>
  <c r="BF190" i="4"/>
  <c r="T190" i="4"/>
  <c r="R190" i="4"/>
  <c r="P190" i="4"/>
  <c r="BI189" i="4"/>
  <c r="BH189" i="4"/>
  <c r="BG189" i="4"/>
  <c r="BF189" i="4"/>
  <c r="T189" i="4"/>
  <c r="R189" i="4"/>
  <c r="P189" i="4"/>
  <c r="BI188" i="4"/>
  <c r="BH188" i="4"/>
  <c r="BG188" i="4"/>
  <c r="BF188" i="4"/>
  <c r="T188" i="4"/>
  <c r="R188" i="4"/>
  <c r="P188" i="4"/>
  <c r="BI187" i="4"/>
  <c r="BH187" i="4"/>
  <c r="BG187" i="4"/>
  <c r="BF187" i="4"/>
  <c r="T187" i="4"/>
  <c r="R187" i="4"/>
  <c r="P187" i="4"/>
  <c r="BI185" i="4"/>
  <c r="BH185" i="4"/>
  <c r="BG185" i="4"/>
  <c r="BF185" i="4"/>
  <c r="T185" i="4"/>
  <c r="R185" i="4"/>
  <c r="P185" i="4"/>
  <c r="BI184" i="4"/>
  <c r="BH184" i="4"/>
  <c r="BG184" i="4"/>
  <c r="BF184" i="4"/>
  <c r="T184" i="4"/>
  <c r="R184" i="4"/>
  <c r="P184" i="4"/>
  <c r="BI183" i="4"/>
  <c r="BH183" i="4"/>
  <c r="BG183" i="4"/>
  <c r="BF183" i="4"/>
  <c r="T183" i="4"/>
  <c r="R183" i="4"/>
  <c r="P183" i="4"/>
  <c r="BI182" i="4"/>
  <c r="BH182" i="4"/>
  <c r="BG182" i="4"/>
  <c r="BF182" i="4"/>
  <c r="T182" i="4"/>
  <c r="R182" i="4"/>
  <c r="P182" i="4"/>
  <c r="BI181" i="4"/>
  <c r="BH181" i="4"/>
  <c r="BG181" i="4"/>
  <c r="BF181" i="4"/>
  <c r="T181" i="4"/>
  <c r="R181" i="4"/>
  <c r="P181" i="4"/>
  <c r="BI180" i="4"/>
  <c r="BH180" i="4"/>
  <c r="BG180" i="4"/>
  <c r="BF180" i="4"/>
  <c r="T180" i="4"/>
  <c r="R180" i="4"/>
  <c r="P180" i="4"/>
  <c r="BI179" i="4"/>
  <c r="BH179" i="4"/>
  <c r="BG179" i="4"/>
  <c r="BF179" i="4"/>
  <c r="T179" i="4"/>
  <c r="R179" i="4"/>
  <c r="P179" i="4"/>
  <c r="BI178" i="4"/>
  <c r="BH178" i="4"/>
  <c r="BG178" i="4"/>
  <c r="BF178" i="4"/>
  <c r="T178" i="4"/>
  <c r="R178" i="4"/>
  <c r="P178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4" i="4"/>
  <c r="BH154" i="4"/>
  <c r="BG154" i="4"/>
  <c r="BF154" i="4"/>
  <c r="T154" i="4"/>
  <c r="T153" i="4"/>
  <c r="R154" i="4"/>
  <c r="R153" i="4" s="1"/>
  <c r="P154" i="4"/>
  <c r="P153" i="4"/>
  <c r="BI152" i="4"/>
  <c r="BH152" i="4"/>
  <c r="BG152" i="4"/>
  <c r="BF152" i="4"/>
  <c r="T152" i="4"/>
  <c r="T151" i="4"/>
  <c r="R152" i="4"/>
  <c r="R151" i="4"/>
  <c r="P152" i="4"/>
  <c r="P151" i="4" s="1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2" i="4"/>
  <c r="BH132" i="4"/>
  <c r="BG132" i="4"/>
  <c r="BF132" i="4"/>
  <c r="T132" i="4"/>
  <c r="R132" i="4"/>
  <c r="P132" i="4"/>
  <c r="BI129" i="4"/>
  <c r="BH129" i="4"/>
  <c r="BG129" i="4"/>
  <c r="BF129" i="4"/>
  <c r="T129" i="4"/>
  <c r="R129" i="4"/>
  <c r="P129" i="4"/>
  <c r="J123" i="4"/>
  <c r="J122" i="4"/>
  <c r="F122" i="4"/>
  <c r="F120" i="4"/>
  <c r="E118" i="4"/>
  <c r="J92" i="4"/>
  <c r="J91" i="4"/>
  <c r="F91" i="4"/>
  <c r="F89" i="4"/>
  <c r="E87" i="4"/>
  <c r="J18" i="4"/>
  <c r="E18" i="4"/>
  <c r="F92" i="4"/>
  <c r="J17" i="4"/>
  <c r="J12" i="4"/>
  <c r="J120" i="4" s="1"/>
  <c r="E7" i="4"/>
  <c r="E116" i="4" s="1"/>
  <c r="J37" i="3"/>
  <c r="J36" i="3"/>
  <c r="AY96" i="1"/>
  <c r="J35" i="3"/>
  <c r="AX96" i="1" s="1"/>
  <c r="BI357" i="3"/>
  <c r="BH357" i="3"/>
  <c r="BG357" i="3"/>
  <c r="BF357" i="3"/>
  <c r="T357" i="3"/>
  <c r="R357" i="3"/>
  <c r="P357" i="3"/>
  <c r="BI356" i="3"/>
  <c r="BH356" i="3"/>
  <c r="BG356" i="3"/>
  <c r="BF356" i="3"/>
  <c r="T356" i="3"/>
  <c r="R356" i="3"/>
  <c r="P356" i="3"/>
  <c r="BI354" i="3"/>
  <c r="BH354" i="3"/>
  <c r="BG354" i="3"/>
  <c r="BF354" i="3"/>
  <c r="T354" i="3"/>
  <c r="R354" i="3"/>
  <c r="P354" i="3"/>
  <c r="BI353" i="3"/>
  <c r="BH353" i="3"/>
  <c r="BG353" i="3"/>
  <c r="BF353" i="3"/>
  <c r="T353" i="3"/>
  <c r="R353" i="3"/>
  <c r="P353" i="3"/>
  <c r="BI351" i="3"/>
  <c r="BH351" i="3"/>
  <c r="BG351" i="3"/>
  <c r="BF351" i="3"/>
  <c r="T351" i="3"/>
  <c r="T350" i="3"/>
  <c r="R351" i="3"/>
  <c r="R350" i="3" s="1"/>
  <c r="P351" i="3"/>
  <c r="P350" i="3"/>
  <c r="BI349" i="3"/>
  <c r="BH349" i="3"/>
  <c r="BG349" i="3"/>
  <c r="BF349" i="3"/>
  <c r="T349" i="3"/>
  <c r="R349" i="3"/>
  <c r="P349" i="3"/>
  <c r="BI348" i="3"/>
  <c r="BH348" i="3"/>
  <c r="BG348" i="3"/>
  <c r="BF348" i="3"/>
  <c r="T348" i="3"/>
  <c r="R348" i="3"/>
  <c r="P348" i="3"/>
  <c r="BI347" i="3"/>
  <c r="BH347" i="3"/>
  <c r="BG347" i="3"/>
  <c r="BF347" i="3"/>
  <c r="T347" i="3"/>
  <c r="R347" i="3"/>
  <c r="P347" i="3"/>
  <c r="BI346" i="3"/>
  <c r="BH346" i="3"/>
  <c r="BG346" i="3"/>
  <c r="BF346" i="3"/>
  <c r="T346" i="3"/>
  <c r="R346" i="3"/>
  <c r="P346" i="3"/>
  <c r="BI345" i="3"/>
  <c r="BH345" i="3"/>
  <c r="BG345" i="3"/>
  <c r="BF345" i="3"/>
  <c r="T345" i="3"/>
  <c r="R345" i="3"/>
  <c r="P345" i="3"/>
  <c r="BI344" i="3"/>
  <c r="BH344" i="3"/>
  <c r="BG344" i="3"/>
  <c r="BF344" i="3"/>
  <c r="T344" i="3"/>
  <c r="R344" i="3"/>
  <c r="P344" i="3"/>
  <c r="BI343" i="3"/>
  <c r="BH343" i="3"/>
  <c r="BG343" i="3"/>
  <c r="BF343" i="3"/>
  <c r="T343" i="3"/>
  <c r="R343" i="3"/>
  <c r="P343" i="3"/>
  <c r="BI342" i="3"/>
  <c r="BH342" i="3"/>
  <c r="BG342" i="3"/>
  <c r="BF342" i="3"/>
  <c r="T342" i="3"/>
  <c r="R342" i="3"/>
  <c r="P342" i="3"/>
  <c r="BI341" i="3"/>
  <c r="BH341" i="3"/>
  <c r="BG341" i="3"/>
  <c r="BF341" i="3"/>
  <c r="T341" i="3"/>
  <c r="R341" i="3"/>
  <c r="P341" i="3"/>
  <c r="BI340" i="3"/>
  <c r="BH340" i="3"/>
  <c r="BG340" i="3"/>
  <c r="BF340" i="3"/>
  <c r="T340" i="3"/>
  <c r="R340" i="3"/>
  <c r="P340" i="3"/>
  <c r="BI339" i="3"/>
  <c r="BH339" i="3"/>
  <c r="BG339" i="3"/>
  <c r="BF339" i="3"/>
  <c r="T339" i="3"/>
  <c r="R339" i="3"/>
  <c r="P339" i="3"/>
  <c r="BI338" i="3"/>
  <c r="BH338" i="3"/>
  <c r="BG338" i="3"/>
  <c r="BF338" i="3"/>
  <c r="T338" i="3"/>
  <c r="R338" i="3"/>
  <c r="P338" i="3"/>
  <c r="BI336" i="3"/>
  <c r="BH336" i="3"/>
  <c r="BG336" i="3"/>
  <c r="BF336" i="3"/>
  <c r="T336" i="3"/>
  <c r="R336" i="3"/>
  <c r="P336" i="3"/>
  <c r="BI335" i="3"/>
  <c r="BH335" i="3"/>
  <c r="BG335" i="3"/>
  <c r="BF335" i="3"/>
  <c r="T335" i="3"/>
  <c r="R335" i="3"/>
  <c r="P335" i="3"/>
  <c r="BI334" i="3"/>
  <c r="BH334" i="3"/>
  <c r="BG334" i="3"/>
  <c r="BF334" i="3"/>
  <c r="T334" i="3"/>
  <c r="R334" i="3"/>
  <c r="P334" i="3"/>
  <c r="BI333" i="3"/>
  <c r="BH333" i="3"/>
  <c r="BG333" i="3"/>
  <c r="BF333" i="3"/>
  <c r="T333" i="3"/>
  <c r="R333" i="3"/>
  <c r="P333" i="3"/>
  <c r="BI332" i="3"/>
  <c r="BH332" i="3"/>
  <c r="BG332" i="3"/>
  <c r="BF332" i="3"/>
  <c r="T332" i="3"/>
  <c r="R332" i="3"/>
  <c r="P332" i="3"/>
  <c r="BI331" i="3"/>
  <c r="BH331" i="3"/>
  <c r="BG331" i="3"/>
  <c r="BF331" i="3"/>
  <c r="T331" i="3"/>
  <c r="R331" i="3"/>
  <c r="P331" i="3"/>
  <c r="BI330" i="3"/>
  <c r="BH330" i="3"/>
  <c r="BG330" i="3"/>
  <c r="BF330" i="3"/>
  <c r="T330" i="3"/>
  <c r="R330" i="3"/>
  <c r="P330" i="3"/>
  <c r="BI329" i="3"/>
  <c r="BH329" i="3"/>
  <c r="BG329" i="3"/>
  <c r="BF329" i="3"/>
  <c r="T329" i="3"/>
  <c r="R329" i="3"/>
  <c r="P329" i="3"/>
  <c r="BI328" i="3"/>
  <c r="BH328" i="3"/>
  <c r="BG328" i="3"/>
  <c r="BF328" i="3"/>
  <c r="T328" i="3"/>
  <c r="R328" i="3"/>
  <c r="P328" i="3"/>
  <c r="BI327" i="3"/>
  <c r="BH327" i="3"/>
  <c r="BG327" i="3"/>
  <c r="BF327" i="3"/>
  <c r="T327" i="3"/>
  <c r="R327" i="3"/>
  <c r="P327" i="3"/>
  <c r="BI326" i="3"/>
  <c r="BH326" i="3"/>
  <c r="BG326" i="3"/>
  <c r="BF326" i="3"/>
  <c r="T326" i="3"/>
  <c r="R326" i="3"/>
  <c r="P326" i="3"/>
  <c r="BI325" i="3"/>
  <c r="BH325" i="3"/>
  <c r="BG325" i="3"/>
  <c r="BF325" i="3"/>
  <c r="T325" i="3"/>
  <c r="R325" i="3"/>
  <c r="P325" i="3"/>
  <c r="BI324" i="3"/>
  <c r="BH324" i="3"/>
  <c r="BG324" i="3"/>
  <c r="BF324" i="3"/>
  <c r="T324" i="3"/>
  <c r="R324" i="3"/>
  <c r="P324" i="3"/>
  <c r="BI322" i="3"/>
  <c r="BH322" i="3"/>
  <c r="BG322" i="3"/>
  <c r="BF322" i="3"/>
  <c r="T322" i="3"/>
  <c r="R322" i="3"/>
  <c r="P322" i="3"/>
  <c r="BI321" i="3"/>
  <c r="BH321" i="3"/>
  <c r="BG321" i="3"/>
  <c r="BF321" i="3"/>
  <c r="T321" i="3"/>
  <c r="R321" i="3"/>
  <c r="P321" i="3"/>
  <c r="BI320" i="3"/>
  <c r="BH320" i="3"/>
  <c r="BG320" i="3"/>
  <c r="BF320" i="3"/>
  <c r="T320" i="3"/>
  <c r="R320" i="3"/>
  <c r="P320" i="3"/>
  <c r="BI319" i="3"/>
  <c r="BH319" i="3"/>
  <c r="BG319" i="3"/>
  <c r="BF319" i="3"/>
  <c r="T319" i="3"/>
  <c r="R319" i="3"/>
  <c r="P319" i="3"/>
  <c r="BI318" i="3"/>
  <c r="BH318" i="3"/>
  <c r="BG318" i="3"/>
  <c r="BF318" i="3"/>
  <c r="T318" i="3"/>
  <c r="R318" i="3"/>
  <c r="P318" i="3"/>
  <c r="BI317" i="3"/>
  <c r="BH317" i="3"/>
  <c r="BG317" i="3"/>
  <c r="BF317" i="3"/>
  <c r="T317" i="3"/>
  <c r="R317" i="3"/>
  <c r="P317" i="3"/>
  <c r="BI315" i="3"/>
  <c r="BH315" i="3"/>
  <c r="BG315" i="3"/>
  <c r="BF315" i="3"/>
  <c r="T315" i="3"/>
  <c r="R315" i="3"/>
  <c r="P315" i="3"/>
  <c r="BI314" i="3"/>
  <c r="BH314" i="3"/>
  <c r="BG314" i="3"/>
  <c r="BF314" i="3"/>
  <c r="T314" i="3"/>
  <c r="R314" i="3"/>
  <c r="P314" i="3"/>
  <c r="BI313" i="3"/>
  <c r="BH313" i="3"/>
  <c r="BG313" i="3"/>
  <c r="BF313" i="3"/>
  <c r="T313" i="3"/>
  <c r="R313" i="3"/>
  <c r="P313" i="3"/>
  <c r="BI311" i="3"/>
  <c r="BH311" i="3"/>
  <c r="BG311" i="3"/>
  <c r="BF311" i="3"/>
  <c r="T311" i="3"/>
  <c r="R311" i="3"/>
  <c r="P311" i="3"/>
  <c r="BI310" i="3"/>
  <c r="BH310" i="3"/>
  <c r="BG310" i="3"/>
  <c r="BF310" i="3"/>
  <c r="T310" i="3"/>
  <c r="R310" i="3"/>
  <c r="P310" i="3"/>
  <c r="BI309" i="3"/>
  <c r="BH309" i="3"/>
  <c r="BG309" i="3"/>
  <c r="BF309" i="3"/>
  <c r="T309" i="3"/>
  <c r="R309" i="3"/>
  <c r="P309" i="3"/>
  <c r="BI308" i="3"/>
  <c r="BH308" i="3"/>
  <c r="BG308" i="3"/>
  <c r="BF308" i="3"/>
  <c r="T308" i="3"/>
  <c r="R308" i="3"/>
  <c r="P308" i="3"/>
  <c r="BI307" i="3"/>
  <c r="BH307" i="3"/>
  <c r="BG307" i="3"/>
  <c r="BF307" i="3"/>
  <c r="T307" i="3"/>
  <c r="R307" i="3"/>
  <c r="P307" i="3"/>
  <c r="BI306" i="3"/>
  <c r="BH306" i="3"/>
  <c r="BG306" i="3"/>
  <c r="BF306" i="3"/>
  <c r="T306" i="3"/>
  <c r="R306" i="3"/>
  <c r="P306" i="3"/>
  <c r="BI305" i="3"/>
  <c r="BH305" i="3"/>
  <c r="BG305" i="3"/>
  <c r="BF305" i="3"/>
  <c r="T305" i="3"/>
  <c r="R305" i="3"/>
  <c r="P305" i="3"/>
  <c r="BI304" i="3"/>
  <c r="BH304" i="3"/>
  <c r="BG304" i="3"/>
  <c r="BF304" i="3"/>
  <c r="T304" i="3"/>
  <c r="R304" i="3"/>
  <c r="P304" i="3"/>
  <c r="BI303" i="3"/>
  <c r="BH303" i="3"/>
  <c r="BG303" i="3"/>
  <c r="BF303" i="3"/>
  <c r="T303" i="3"/>
  <c r="R303" i="3"/>
  <c r="P303" i="3"/>
  <c r="BI302" i="3"/>
  <c r="BH302" i="3"/>
  <c r="BG302" i="3"/>
  <c r="BF302" i="3"/>
  <c r="T302" i="3"/>
  <c r="R302" i="3"/>
  <c r="P302" i="3"/>
  <c r="BI301" i="3"/>
  <c r="BH301" i="3"/>
  <c r="BG301" i="3"/>
  <c r="BF301" i="3"/>
  <c r="T301" i="3"/>
  <c r="R301" i="3"/>
  <c r="P301" i="3"/>
  <c r="BI300" i="3"/>
  <c r="BH300" i="3"/>
  <c r="BG300" i="3"/>
  <c r="BF300" i="3"/>
  <c r="T300" i="3"/>
  <c r="R300" i="3"/>
  <c r="P300" i="3"/>
  <c r="BI299" i="3"/>
  <c r="BH299" i="3"/>
  <c r="BG299" i="3"/>
  <c r="BF299" i="3"/>
  <c r="T299" i="3"/>
  <c r="R299" i="3"/>
  <c r="P299" i="3"/>
  <c r="BI298" i="3"/>
  <c r="BH298" i="3"/>
  <c r="BG298" i="3"/>
  <c r="BF298" i="3"/>
  <c r="T298" i="3"/>
  <c r="R298" i="3"/>
  <c r="P298" i="3"/>
  <c r="BI297" i="3"/>
  <c r="BH297" i="3"/>
  <c r="BG297" i="3"/>
  <c r="BF297" i="3"/>
  <c r="T297" i="3"/>
  <c r="R297" i="3"/>
  <c r="P297" i="3"/>
  <c r="BI296" i="3"/>
  <c r="BH296" i="3"/>
  <c r="BG296" i="3"/>
  <c r="BF296" i="3"/>
  <c r="T296" i="3"/>
  <c r="R296" i="3"/>
  <c r="P296" i="3"/>
  <c r="BI295" i="3"/>
  <c r="BH295" i="3"/>
  <c r="BG295" i="3"/>
  <c r="BF295" i="3"/>
  <c r="T295" i="3"/>
  <c r="R295" i="3"/>
  <c r="P295" i="3"/>
  <c r="BI294" i="3"/>
  <c r="BH294" i="3"/>
  <c r="BG294" i="3"/>
  <c r="BF294" i="3"/>
  <c r="T294" i="3"/>
  <c r="R294" i="3"/>
  <c r="P294" i="3"/>
  <c r="BI293" i="3"/>
  <c r="BH293" i="3"/>
  <c r="BG293" i="3"/>
  <c r="BF293" i="3"/>
  <c r="T293" i="3"/>
  <c r="R293" i="3"/>
  <c r="P293" i="3"/>
  <c r="BI291" i="3"/>
  <c r="BH291" i="3"/>
  <c r="BG291" i="3"/>
  <c r="BF291" i="3"/>
  <c r="T291" i="3"/>
  <c r="R291" i="3"/>
  <c r="P291" i="3"/>
  <c r="BI290" i="3"/>
  <c r="BH290" i="3"/>
  <c r="BG290" i="3"/>
  <c r="BF290" i="3"/>
  <c r="T290" i="3"/>
  <c r="R290" i="3"/>
  <c r="P290" i="3"/>
  <c r="BI289" i="3"/>
  <c r="BH289" i="3"/>
  <c r="BG289" i="3"/>
  <c r="BF289" i="3"/>
  <c r="T289" i="3"/>
  <c r="R289" i="3"/>
  <c r="P289" i="3"/>
  <c r="BI288" i="3"/>
  <c r="BH288" i="3"/>
  <c r="BG288" i="3"/>
  <c r="BF288" i="3"/>
  <c r="T288" i="3"/>
  <c r="R288" i="3"/>
  <c r="P288" i="3"/>
  <c r="BI287" i="3"/>
  <c r="BH287" i="3"/>
  <c r="BG287" i="3"/>
  <c r="BF287" i="3"/>
  <c r="T287" i="3"/>
  <c r="R287" i="3"/>
  <c r="P287" i="3"/>
  <c r="BI286" i="3"/>
  <c r="BH286" i="3"/>
  <c r="BG286" i="3"/>
  <c r="BF286" i="3"/>
  <c r="T286" i="3"/>
  <c r="R286" i="3"/>
  <c r="P286" i="3"/>
  <c r="BI285" i="3"/>
  <c r="BH285" i="3"/>
  <c r="BG285" i="3"/>
  <c r="BF285" i="3"/>
  <c r="T285" i="3"/>
  <c r="R285" i="3"/>
  <c r="P285" i="3"/>
  <c r="BI284" i="3"/>
  <c r="BH284" i="3"/>
  <c r="BG284" i="3"/>
  <c r="BF284" i="3"/>
  <c r="T284" i="3"/>
  <c r="R284" i="3"/>
  <c r="P284" i="3"/>
  <c r="BI283" i="3"/>
  <c r="BH283" i="3"/>
  <c r="BG283" i="3"/>
  <c r="BF283" i="3"/>
  <c r="T283" i="3"/>
  <c r="R283" i="3"/>
  <c r="P283" i="3"/>
  <c r="BI282" i="3"/>
  <c r="BH282" i="3"/>
  <c r="BG282" i="3"/>
  <c r="BF282" i="3"/>
  <c r="T282" i="3"/>
  <c r="R282" i="3"/>
  <c r="P282" i="3"/>
  <c r="BI281" i="3"/>
  <c r="BH281" i="3"/>
  <c r="BG281" i="3"/>
  <c r="BF281" i="3"/>
  <c r="T281" i="3"/>
  <c r="R281" i="3"/>
  <c r="P281" i="3"/>
  <c r="BI280" i="3"/>
  <c r="BH280" i="3"/>
  <c r="BG280" i="3"/>
  <c r="BF280" i="3"/>
  <c r="T280" i="3"/>
  <c r="R280" i="3"/>
  <c r="P280" i="3"/>
  <c r="BI279" i="3"/>
  <c r="BH279" i="3"/>
  <c r="BG279" i="3"/>
  <c r="BF279" i="3"/>
  <c r="T279" i="3"/>
  <c r="R279" i="3"/>
  <c r="P279" i="3"/>
  <c r="BI278" i="3"/>
  <c r="BH278" i="3"/>
  <c r="BG278" i="3"/>
  <c r="BF278" i="3"/>
  <c r="T278" i="3"/>
  <c r="R278" i="3"/>
  <c r="P278" i="3"/>
  <c r="BI277" i="3"/>
  <c r="BH277" i="3"/>
  <c r="BG277" i="3"/>
  <c r="BF277" i="3"/>
  <c r="T277" i="3"/>
  <c r="R277" i="3"/>
  <c r="P277" i="3"/>
  <c r="BI276" i="3"/>
  <c r="BH276" i="3"/>
  <c r="BG276" i="3"/>
  <c r="BF276" i="3"/>
  <c r="T276" i="3"/>
  <c r="R276" i="3"/>
  <c r="P276" i="3"/>
  <c r="BI274" i="3"/>
  <c r="BH274" i="3"/>
  <c r="BG274" i="3"/>
  <c r="BF274" i="3"/>
  <c r="T274" i="3"/>
  <c r="T273" i="3" s="1"/>
  <c r="R274" i="3"/>
  <c r="R273" i="3" s="1"/>
  <c r="P274" i="3"/>
  <c r="P273" i="3"/>
  <c r="BI271" i="3"/>
  <c r="BH271" i="3"/>
  <c r="BG271" i="3"/>
  <c r="BF271" i="3"/>
  <c r="T271" i="3"/>
  <c r="T270" i="3"/>
  <c r="R271" i="3"/>
  <c r="R270" i="3" s="1"/>
  <c r="P271" i="3"/>
  <c r="P270" i="3" s="1"/>
  <c r="BI269" i="3"/>
  <c r="BH269" i="3"/>
  <c r="BG269" i="3"/>
  <c r="BF269" i="3"/>
  <c r="T269" i="3"/>
  <c r="T268" i="3" s="1"/>
  <c r="R269" i="3"/>
  <c r="R268" i="3"/>
  <c r="P269" i="3"/>
  <c r="P268" i="3" s="1"/>
  <c r="BI267" i="3"/>
  <c r="BH267" i="3"/>
  <c r="BG267" i="3"/>
  <c r="BF267" i="3"/>
  <c r="T267" i="3"/>
  <c r="R267" i="3"/>
  <c r="P267" i="3"/>
  <c r="BI266" i="3"/>
  <c r="BH266" i="3"/>
  <c r="BG266" i="3"/>
  <c r="BF266" i="3"/>
  <c r="T266" i="3"/>
  <c r="R266" i="3"/>
  <c r="P266" i="3"/>
  <c r="BI265" i="3"/>
  <c r="BH265" i="3"/>
  <c r="BG265" i="3"/>
  <c r="BF265" i="3"/>
  <c r="T265" i="3"/>
  <c r="R265" i="3"/>
  <c r="P265" i="3"/>
  <c r="BI264" i="3"/>
  <c r="BH264" i="3"/>
  <c r="BG264" i="3"/>
  <c r="BF264" i="3"/>
  <c r="T264" i="3"/>
  <c r="R264" i="3"/>
  <c r="P264" i="3"/>
  <c r="BI263" i="3"/>
  <c r="BH263" i="3"/>
  <c r="BG263" i="3"/>
  <c r="BF263" i="3"/>
  <c r="T263" i="3"/>
  <c r="R263" i="3"/>
  <c r="P263" i="3"/>
  <c r="BI262" i="3"/>
  <c r="BH262" i="3"/>
  <c r="BG262" i="3"/>
  <c r="BF262" i="3"/>
  <c r="T262" i="3"/>
  <c r="R262" i="3"/>
  <c r="P262" i="3"/>
  <c r="BI261" i="3"/>
  <c r="BH261" i="3"/>
  <c r="BG261" i="3"/>
  <c r="BF261" i="3"/>
  <c r="T261" i="3"/>
  <c r="R261" i="3"/>
  <c r="P261" i="3"/>
  <c r="BI260" i="3"/>
  <c r="BH260" i="3"/>
  <c r="BG260" i="3"/>
  <c r="BF260" i="3"/>
  <c r="T260" i="3"/>
  <c r="R260" i="3"/>
  <c r="P260" i="3"/>
  <c r="BI259" i="3"/>
  <c r="BH259" i="3"/>
  <c r="BG259" i="3"/>
  <c r="BF259" i="3"/>
  <c r="T259" i="3"/>
  <c r="R259" i="3"/>
  <c r="P259" i="3"/>
  <c r="BI258" i="3"/>
  <c r="BH258" i="3"/>
  <c r="BG258" i="3"/>
  <c r="BF258" i="3"/>
  <c r="T258" i="3"/>
  <c r="R258" i="3"/>
  <c r="P258" i="3"/>
  <c r="BI257" i="3"/>
  <c r="BH257" i="3"/>
  <c r="BG257" i="3"/>
  <c r="BF257" i="3"/>
  <c r="T257" i="3"/>
  <c r="R257" i="3"/>
  <c r="P257" i="3"/>
  <c r="BI256" i="3"/>
  <c r="BH256" i="3"/>
  <c r="BG256" i="3"/>
  <c r="BF256" i="3"/>
  <c r="T256" i="3"/>
  <c r="R256" i="3"/>
  <c r="P256" i="3"/>
  <c r="BI255" i="3"/>
  <c r="BH255" i="3"/>
  <c r="BG255" i="3"/>
  <c r="BF255" i="3"/>
  <c r="T255" i="3"/>
  <c r="R255" i="3"/>
  <c r="P255" i="3"/>
  <c r="BI253" i="3"/>
  <c r="BH253" i="3"/>
  <c r="BG253" i="3"/>
  <c r="BF253" i="3"/>
  <c r="T253" i="3"/>
  <c r="R253" i="3"/>
  <c r="P253" i="3"/>
  <c r="BI252" i="3"/>
  <c r="BH252" i="3"/>
  <c r="BG252" i="3"/>
  <c r="BF252" i="3"/>
  <c r="T252" i="3"/>
  <c r="R252" i="3"/>
  <c r="P252" i="3"/>
  <c r="BI251" i="3"/>
  <c r="BH251" i="3"/>
  <c r="BG251" i="3"/>
  <c r="BF251" i="3"/>
  <c r="T251" i="3"/>
  <c r="R251" i="3"/>
  <c r="P251" i="3"/>
  <c r="BI250" i="3"/>
  <c r="BH250" i="3"/>
  <c r="BG250" i="3"/>
  <c r="BF250" i="3"/>
  <c r="T250" i="3"/>
  <c r="R250" i="3"/>
  <c r="P250" i="3"/>
  <c r="BI249" i="3"/>
  <c r="BH249" i="3"/>
  <c r="BG249" i="3"/>
  <c r="BF249" i="3"/>
  <c r="T249" i="3"/>
  <c r="R249" i="3"/>
  <c r="P249" i="3"/>
  <c r="BI248" i="3"/>
  <c r="BH248" i="3"/>
  <c r="BG248" i="3"/>
  <c r="BF248" i="3"/>
  <c r="T248" i="3"/>
  <c r="R248" i="3"/>
  <c r="P248" i="3"/>
  <c r="BI247" i="3"/>
  <c r="BH247" i="3"/>
  <c r="BG247" i="3"/>
  <c r="BF247" i="3"/>
  <c r="T247" i="3"/>
  <c r="R247" i="3"/>
  <c r="P247" i="3"/>
  <c r="BI246" i="3"/>
  <c r="BH246" i="3"/>
  <c r="BG246" i="3"/>
  <c r="BF246" i="3"/>
  <c r="T246" i="3"/>
  <c r="R246" i="3"/>
  <c r="P246" i="3"/>
  <c r="BI245" i="3"/>
  <c r="BH245" i="3"/>
  <c r="BG245" i="3"/>
  <c r="BF245" i="3"/>
  <c r="T245" i="3"/>
  <c r="R245" i="3"/>
  <c r="P245" i="3"/>
  <c r="BI244" i="3"/>
  <c r="BH244" i="3"/>
  <c r="BG244" i="3"/>
  <c r="BF244" i="3"/>
  <c r="T244" i="3"/>
  <c r="R244" i="3"/>
  <c r="P244" i="3"/>
  <c r="BI243" i="3"/>
  <c r="BH243" i="3"/>
  <c r="BG243" i="3"/>
  <c r="BF243" i="3"/>
  <c r="T243" i="3"/>
  <c r="R243" i="3"/>
  <c r="P243" i="3"/>
  <c r="BI241" i="3"/>
  <c r="BH241" i="3"/>
  <c r="BG241" i="3"/>
  <c r="BF241" i="3"/>
  <c r="T241" i="3"/>
  <c r="R241" i="3"/>
  <c r="P241" i="3"/>
  <c r="BI240" i="3"/>
  <c r="BH240" i="3"/>
  <c r="BG240" i="3"/>
  <c r="BF240" i="3"/>
  <c r="T240" i="3"/>
  <c r="R240" i="3"/>
  <c r="P240" i="3"/>
  <c r="BI239" i="3"/>
  <c r="BH239" i="3"/>
  <c r="BG239" i="3"/>
  <c r="BF239" i="3"/>
  <c r="T239" i="3"/>
  <c r="R239" i="3"/>
  <c r="P239" i="3"/>
  <c r="BI238" i="3"/>
  <c r="BH238" i="3"/>
  <c r="BG238" i="3"/>
  <c r="BF238" i="3"/>
  <c r="T238" i="3"/>
  <c r="R238" i="3"/>
  <c r="P238" i="3"/>
  <c r="BI237" i="3"/>
  <c r="BH237" i="3"/>
  <c r="BG237" i="3"/>
  <c r="BF237" i="3"/>
  <c r="T237" i="3"/>
  <c r="R237" i="3"/>
  <c r="P237" i="3"/>
  <c r="BI236" i="3"/>
  <c r="BH236" i="3"/>
  <c r="BG236" i="3"/>
  <c r="BF236" i="3"/>
  <c r="T236" i="3"/>
  <c r="R236" i="3"/>
  <c r="P236" i="3"/>
  <c r="BI234" i="3"/>
  <c r="BH234" i="3"/>
  <c r="BG234" i="3"/>
  <c r="BF234" i="3"/>
  <c r="T234" i="3"/>
  <c r="R234" i="3"/>
  <c r="P234" i="3"/>
  <c r="BI233" i="3"/>
  <c r="BH233" i="3"/>
  <c r="BG233" i="3"/>
  <c r="BF233" i="3"/>
  <c r="T233" i="3"/>
  <c r="R233" i="3"/>
  <c r="P233" i="3"/>
  <c r="BI232" i="3"/>
  <c r="BH232" i="3"/>
  <c r="BG232" i="3"/>
  <c r="BF232" i="3"/>
  <c r="T232" i="3"/>
  <c r="R232" i="3"/>
  <c r="P232" i="3"/>
  <c r="BI231" i="3"/>
  <c r="BH231" i="3"/>
  <c r="BG231" i="3"/>
  <c r="BF231" i="3"/>
  <c r="T231" i="3"/>
  <c r="R231" i="3"/>
  <c r="P231" i="3"/>
  <c r="BI230" i="3"/>
  <c r="BH230" i="3"/>
  <c r="BG230" i="3"/>
  <c r="BF230" i="3"/>
  <c r="T230" i="3"/>
  <c r="R230" i="3"/>
  <c r="P230" i="3"/>
  <c r="BI228" i="3"/>
  <c r="BH228" i="3"/>
  <c r="BG228" i="3"/>
  <c r="BF228" i="3"/>
  <c r="T228" i="3"/>
  <c r="R228" i="3"/>
  <c r="P228" i="3"/>
  <c r="BI227" i="3"/>
  <c r="BH227" i="3"/>
  <c r="BG227" i="3"/>
  <c r="BF227" i="3"/>
  <c r="T227" i="3"/>
  <c r="R227" i="3"/>
  <c r="P227" i="3"/>
  <c r="BI226" i="3"/>
  <c r="BH226" i="3"/>
  <c r="BG226" i="3"/>
  <c r="BF226" i="3"/>
  <c r="T226" i="3"/>
  <c r="R226" i="3"/>
  <c r="P226" i="3"/>
  <c r="BI225" i="3"/>
  <c r="BH225" i="3"/>
  <c r="BG225" i="3"/>
  <c r="BF225" i="3"/>
  <c r="T225" i="3"/>
  <c r="R225" i="3"/>
  <c r="P225" i="3"/>
  <c r="BI224" i="3"/>
  <c r="BH224" i="3"/>
  <c r="BG224" i="3"/>
  <c r="BF224" i="3"/>
  <c r="T224" i="3"/>
  <c r="R224" i="3"/>
  <c r="P224" i="3"/>
  <c r="BI223" i="3"/>
  <c r="BH223" i="3"/>
  <c r="BG223" i="3"/>
  <c r="BF223" i="3"/>
  <c r="T223" i="3"/>
  <c r="R223" i="3"/>
  <c r="P223" i="3"/>
  <c r="BI222" i="3"/>
  <c r="BH222" i="3"/>
  <c r="BG222" i="3"/>
  <c r="BF222" i="3"/>
  <c r="T222" i="3"/>
  <c r="R222" i="3"/>
  <c r="P222" i="3"/>
  <c r="BI221" i="3"/>
  <c r="BH221" i="3"/>
  <c r="BG221" i="3"/>
  <c r="BF221" i="3"/>
  <c r="T221" i="3"/>
  <c r="R221" i="3"/>
  <c r="P221" i="3"/>
  <c r="BI220" i="3"/>
  <c r="BH220" i="3"/>
  <c r="BG220" i="3"/>
  <c r="BF220" i="3"/>
  <c r="T220" i="3"/>
  <c r="R220" i="3"/>
  <c r="P220" i="3"/>
  <c r="BI219" i="3"/>
  <c r="BH219" i="3"/>
  <c r="BG219" i="3"/>
  <c r="BF219" i="3"/>
  <c r="T219" i="3"/>
  <c r="R219" i="3"/>
  <c r="P219" i="3"/>
  <c r="BI218" i="3"/>
  <c r="BH218" i="3"/>
  <c r="BG218" i="3"/>
  <c r="BF218" i="3"/>
  <c r="T218" i="3"/>
  <c r="R218" i="3"/>
  <c r="P218" i="3"/>
  <c r="BI217" i="3"/>
  <c r="BH217" i="3"/>
  <c r="BG217" i="3"/>
  <c r="BF217" i="3"/>
  <c r="T217" i="3"/>
  <c r="R217" i="3"/>
  <c r="P217" i="3"/>
  <c r="BI215" i="3"/>
  <c r="BH215" i="3"/>
  <c r="BG215" i="3"/>
  <c r="BF215" i="3"/>
  <c r="T215" i="3"/>
  <c r="R215" i="3"/>
  <c r="P215" i="3"/>
  <c r="BI214" i="3"/>
  <c r="BH214" i="3"/>
  <c r="BG214" i="3"/>
  <c r="BF214" i="3"/>
  <c r="T214" i="3"/>
  <c r="R214" i="3"/>
  <c r="P214" i="3"/>
  <c r="BI213" i="3"/>
  <c r="BH213" i="3"/>
  <c r="BG213" i="3"/>
  <c r="BF213" i="3"/>
  <c r="T213" i="3"/>
  <c r="R213" i="3"/>
  <c r="P213" i="3"/>
  <c r="BI212" i="3"/>
  <c r="BH212" i="3"/>
  <c r="BG212" i="3"/>
  <c r="BF212" i="3"/>
  <c r="T212" i="3"/>
  <c r="R212" i="3"/>
  <c r="P212" i="3"/>
  <c r="BI211" i="3"/>
  <c r="BH211" i="3"/>
  <c r="BG211" i="3"/>
  <c r="BF211" i="3"/>
  <c r="T211" i="3"/>
  <c r="R211" i="3"/>
  <c r="P211" i="3"/>
  <c r="BI210" i="3"/>
  <c r="BH210" i="3"/>
  <c r="BG210" i="3"/>
  <c r="BF210" i="3"/>
  <c r="T210" i="3"/>
  <c r="R210" i="3"/>
  <c r="P210" i="3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7" i="3"/>
  <c r="BH207" i="3"/>
  <c r="BG207" i="3"/>
  <c r="BF207" i="3"/>
  <c r="T207" i="3"/>
  <c r="R207" i="3"/>
  <c r="P207" i="3"/>
  <c r="BI206" i="3"/>
  <c r="BH206" i="3"/>
  <c r="BG206" i="3"/>
  <c r="BF206" i="3"/>
  <c r="T206" i="3"/>
  <c r="R206" i="3"/>
  <c r="P206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201" i="3"/>
  <c r="BH201" i="3"/>
  <c r="BG201" i="3"/>
  <c r="BF201" i="3"/>
  <c r="T201" i="3"/>
  <c r="R201" i="3"/>
  <c r="P201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6" i="3"/>
  <c r="BH196" i="3"/>
  <c r="BG196" i="3"/>
  <c r="BF196" i="3"/>
  <c r="T196" i="3"/>
  <c r="T195" i="3"/>
  <c r="R196" i="3"/>
  <c r="R195" i="3" s="1"/>
  <c r="P196" i="3"/>
  <c r="P195" i="3" s="1"/>
  <c r="BI194" i="3"/>
  <c r="BH194" i="3"/>
  <c r="BG194" i="3"/>
  <c r="BF194" i="3"/>
  <c r="T194" i="3"/>
  <c r="T193" i="3" s="1"/>
  <c r="R194" i="3"/>
  <c r="R193" i="3"/>
  <c r="P194" i="3"/>
  <c r="P193" i="3" s="1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F135" i="3"/>
  <c r="E133" i="3"/>
  <c r="F89" i="3"/>
  <c r="E87" i="3"/>
  <c r="J24" i="3"/>
  <c r="E24" i="3"/>
  <c r="J138" i="3" s="1"/>
  <c r="J23" i="3"/>
  <c r="J21" i="3"/>
  <c r="E21" i="3"/>
  <c r="J91" i="3" s="1"/>
  <c r="J20" i="3"/>
  <c r="J18" i="3"/>
  <c r="E18" i="3"/>
  <c r="F138" i="3" s="1"/>
  <c r="J17" i="3"/>
  <c r="J15" i="3"/>
  <c r="E15" i="3"/>
  <c r="F137" i="3" s="1"/>
  <c r="J14" i="3"/>
  <c r="J12" i="3"/>
  <c r="J135" i="3"/>
  <c r="E7" i="3"/>
  <c r="E131" i="3" s="1"/>
  <c r="J37" i="2"/>
  <c r="J36" i="2"/>
  <c r="AY95" i="1"/>
  <c r="J35" i="2"/>
  <c r="AX95" i="1" s="1"/>
  <c r="BI428" i="2"/>
  <c r="BH428" i="2"/>
  <c r="BG428" i="2"/>
  <c r="BF428" i="2"/>
  <c r="T428" i="2"/>
  <c r="R428" i="2"/>
  <c r="P428" i="2"/>
  <c r="BI421" i="2"/>
  <c r="BH421" i="2"/>
  <c r="BG421" i="2"/>
  <c r="BF421" i="2"/>
  <c r="T421" i="2"/>
  <c r="R421" i="2"/>
  <c r="P421" i="2"/>
  <c r="BI414" i="2"/>
  <c r="BH414" i="2"/>
  <c r="BG414" i="2"/>
  <c r="BF414" i="2"/>
  <c r="T414" i="2"/>
  <c r="R414" i="2"/>
  <c r="P414" i="2"/>
  <c r="BI412" i="2"/>
  <c r="BH412" i="2"/>
  <c r="BG412" i="2"/>
  <c r="BF412" i="2"/>
  <c r="T412" i="2"/>
  <c r="R412" i="2"/>
  <c r="P412" i="2"/>
  <c r="BI410" i="2"/>
  <c r="BH410" i="2"/>
  <c r="BG410" i="2"/>
  <c r="BF410" i="2"/>
  <c r="T410" i="2"/>
  <c r="R410" i="2"/>
  <c r="P410" i="2"/>
  <c r="BI406" i="2"/>
  <c r="BH406" i="2"/>
  <c r="BG406" i="2"/>
  <c r="BF406" i="2"/>
  <c r="T406" i="2"/>
  <c r="R406" i="2"/>
  <c r="P406" i="2"/>
  <c r="BI404" i="2"/>
  <c r="BH404" i="2"/>
  <c r="BG404" i="2"/>
  <c r="BF404" i="2"/>
  <c r="T404" i="2"/>
  <c r="R404" i="2"/>
  <c r="P404" i="2"/>
  <c r="BI402" i="2"/>
  <c r="BH402" i="2"/>
  <c r="BG402" i="2"/>
  <c r="BF402" i="2"/>
  <c r="T402" i="2"/>
  <c r="R402" i="2"/>
  <c r="P402" i="2"/>
  <c r="BI396" i="2"/>
  <c r="BH396" i="2"/>
  <c r="BG396" i="2"/>
  <c r="BF396" i="2"/>
  <c r="T396" i="2"/>
  <c r="R396" i="2"/>
  <c r="P396" i="2"/>
  <c r="BI394" i="2"/>
  <c r="BH394" i="2"/>
  <c r="BG394" i="2"/>
  <c r="BF394" i="2"/>
  <c r="T394" i="2"/>
  <c r="R394" i="2"/>
  <c r="P394" i="2"/>
  <c r="BI392" i="2"/>
  <c r="BH392" i="2"/>
  <c r="BG392" i="2"/>
  <c r="BF392" i="2"/>
  <c r="T392" i="2"/>
  <c r="R392" i="2"/>
  <c r="P392" i="2"/>
  <c r="BI390" i="2"/>
  <c r="BH390" i="2"/>
  <c r="BG390" i="2"/>
  <c r="BF390" i="2"/>
  <c r="T390" i="2"/>
  <c r="R390" i="2"/>
  <c r="P390" i="2"/>
  <c r="BI388" i="2"/>
  <c r="BH388" i="2"/>
  <c r="BG388" i="2"/>
  <c r="BF388" i="2"/>
  <c r="T388" i="2"/>
  <c r="R388" i="2"/>
  <c r="P388" i="2"/>
  <c r="BI386" i="2"/>
  <c r="BH386" i="2"/>
  <c r="BG386" i="2"/>
  <c r="BF386" i="2"/>
  <c r="T386" i="2"/>
  <c r="R386" i="2"/>
  <c r="P386" i="2"/>
  <c r="BI382" i="2"/>
  <c r="BH382" i="2"/>
  <c r="BG382" i="2"/>
  <c r="BF382" i="2"/>
  <c r="T382" i="2"/>
  <c r="R382" i="2"/>
  <c r="P382" i="2"/>
  <c r="BI378" i="2"/>
  <c r="BH378" i="2"/>
  <c r="BG378" i="2"/>
  <c r="BF378" i="2"/>
  <c r="T378" i="2"/>
  <c r="R378" i="2"/>
  <c r="P378" i="2"/>
  <c r="BI374" i="2"/>
  <c r="BH374" i="2"/>
  <c r="BG374" i="2"/>
  <c r="BF374" i="2"/>
  <c r="T374" i="2"/>
  <c r="R374" i="2"/>
  <c r="P374" i="2"/>
  <c r="BI370" i="2"/>
  <c r="BH370" i="2"/>
  <c r="BG370" i="2"/>
  <c r="BF370" i="2"/>
  <c r="T370" i="2"/>
  <c r="R370" i="2"/>
  <c r="P370" i="2"/>
  <c r="BI365" i="2"/>
  <c r="BH365" i="2"/>
  <c r="BG365" i="2"/>
  <c r="BF365" i="2"/>
  <c r="T365" i="2"/>
  <c r="R365" i="2"/>
  <c r="P365" i="2"/>
  <c r="BI362" i="2"/>
  <c r="BH362" i="2"/>
  <c r="BG362" i="2"/>
  <c r="BF362" i="2"/>
  <c r="T362" i="2"/>
  <c r="T361" i="2"/>
  <c r="R362" i="2"/>
  <c r="R361" i="2" s="1"/>
  <c r="P362" i="2"/>
  <c r="P361" i="2"/>
  <c r="BI360" i="2"/>
  <c r="BH360" i="2"/>
  <c r="BG360" i="2"/>
  <c r="BF360" i="2"/>
  <c r="T360" i="2"/>
  <c r="R360" i="2"/>
  <c r="P360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3" i="2"/>
  <c r="BH353" i="2"/>
  <c r="BG353" i="2"/>
  <c r="BF353" i="2"/>
  <c r="T353" i="2"/>
  <c r="R353" i="2"/>
  <c r="P353" i="2"/>
  <c r="BI348" i="2"/>
  <c r="BH348" i="2"/>
  <c r="BG348" i="2"/>
  <c r="BF348" i="2"/>
  <c r="T348" i="2"/>
  <c r="R348" i="2"/>
  <c r="P348" i="2"/>
  <c r="BI344" i="2"/>
  <c r="BH344" i="2"/>
  <c r="BG344" i="2"/>
  <c r="BF344" i="2"/>
  <c r="T344" i="2"/>
  <c r="R344" i="2"/>
  <c r="P344" i="2"/>
  <c r="BI340" i="2"/>
  <c r="BH340" i="2"/>
  <c r="BG340" i="2"/>
  <c r="BF340" i="2"/>
  <c r="T340" i="2"/>
  <c r="R340" i="2"/>
  <c r="P340" i="2"/>
  <c r="BI336" i="2"/>
  <c r="BH336" i="2"/>
  <c r="BG336" i="2"/>
  <c r="BF336" i="2"/>
  <c r="T336" i="2"/>
  <c r="R336" i="2"/>
  <c r="P336" i="2"/>
  <c r="BI334" i="2"/>
  <c r="BH334" i="2"/>
  <c r="BG334" i="2"/>
  <c r="BF334" i="2"/>
  <c r="T334" i="2"/>
  <c r="R334" i="2"/>
  <c r="P334" i="2"/>
  <c r="BI329" i="2"/>
  <c r="BH329" i="2"/>
  <c r="BG329" i="2"/>
  <c r="BF329" i="2"/>
  <c r="T329" i="2"/>
  <c r="R329" i="2"/>
  <c r="P329" i="2"/>
  <c r="BI326" i="2"/>
  <c r="BH326" i="2"/>
  <c r="BG326" i="2"/>
  <c r="BF326" i="2"/>
  <c r="T326" i="2"/>
  <c r="R326" i="2"/>
  <c r="P326" i="2"/>
  <c r="BI318" i="2"/>
  <c r="BH318" i="2"/>
  <c r="BG318" i="2"/>
  <c r="BF318" i="2"/>
  <c r="T318" i="2"/>
  <c r="R318" i="2"/>
  <c r="P318" i="2"/>
  <c r="BI313" i="2"/>
  <c r="BH313" i="2"/>
  <c r="BG313" i="2"/>
  <c r="BF313" i="2"/>
  <c r="T313" i="2"/>
  <c r="R313" i="2"/>
  <c r="P313" i="2"/>
  <c r="BI305" i="2"/>
  <c r="BH305" i="2"/>
  <c r="BG305" i="2"/>
  <c r="BF305" i="2"/>
  <c r="T305" i="2"/>
  <c r="R305" i="2"/>
  <c r="P305" i="2"/>
  <c r="BI297" i="2"/>
  <c r="BH297" i="2"/>
  <c r="BG297" i="2"/>
  <c r="BF297" i="2"/>
  <c r="T297" i="2"/>
  <c r="R297" i="2"/>
  <c r="P297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6" i="2"/>
  <c r="BH286" i="2"/>
  <c r="BG286" i="2"/>
  <c r="BF286" i="2"/>
  <c r="T286" i="2"/>
  <c r="R286" i="2"/>
  <c r="P286" i="2"/>
  <c r="BI282" i="2"/>
  <c r="BH282" i="2"/>
  <c r="BG282" i="2"/>
  <c r="BF282" i="2"/>
  <c r="T282" i="2"/>
  <c r="R282" i="2"/>
  <c r="P282" i="2"/>
  <c r="BI276" i="2"/>
  <c r="BH276" i="2"/>
  <c r="BG276" i="2"/>
  <c r="BF276" i="2"/>
  <c r="T276" i="2"/>
  <c r="R276" i="2"/>
  <c r="P276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0" i="2"/>
  <c r="BH260" i="2"/>
  <c r="BG260" i="2"/>
  <c r="BF260" i="2"/>
  <c r="T260" i="2"/>
  <c r="R260" i="2"/>
  <c r="P260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48" i="2"/>
  <c r="BH248" i="2"/>
  <c r="BG248" i="2"/>
  <c r="BF248" i="2"/>
  <c r="T248" i="2"/>
  <c r="R248" i="2"/>
  <c r="P248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04" i="2"/>
  <c r="BH204" i="2"/>
  <c r="BG204" i="2"/>
  <c r="BF204" i="2"/>
  <c r="T204" i="2"/>
  <c r="R204" i="2"/>
  <c r="P204" i="2"/>
  <c r="BI199" i="2"/>
  <c r="BH199" i="2"/>
  <c r="BG199" i="2"/>
  <c r="BF199" i="2"/>
  <c r="T199" i="2"/>
  <c r="R199" i="2"/>
  <c r="P199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T191" i="2"/>
  <c r="R192" i="2"/>
  <c r="R191" i="2"/>
  <c r="P192" i="2"/>
  <c r="P191" i="2" s="1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4" i="2"/>
  <c r="BH184" i="2"/>
  <c r="BG184" i="2"/>
  <c r="BF184" i="2"/>
  <c r="T184" i="2"/>
  <c r="R184" i="2"/>
  <c r="P184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2" i="2"/>
  <c r="BH172" i="2"/>
  <c r="BG172" i="2"/>
  <c r="BF172" i="2"/>
  <c r="T172" i="2"/>
  <c r="R172" i="2"/>
  <c r="P172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6" i="2"/>
  <c r="BH156" i="2"/>
  <c r="BG156" i="2"/>
  <c r="BF156" i="2"/>
  <c r="T156" i="2"/>
  <c r="R156" i="2"/>
  <c r="P156" i="2"/>
  <c r="BI150" i="2"/>
  <c r="BH150" i="2"/>
  <c r="BG150" i="2"/>
  <c r="BF150" i="2"/>
  <c r="T150" i="2"/>
  <c r="R150" i="2"/>
  <c r="P150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3" i="2"/>
  <c r="BH133" i="2"/>
  <c r="BG133" i="2"/>
  <c r="BF133" i="2"/>
  <c r="T133" i="2"/>
  <c r="R133" i="2"/>
  <c r="P133" i="2"/>
  <c r="J127" i="2"/>
  <c r="J126" i="2"/>
  <c r="F126" i="2"/>
  <c r="F124" i="2"/>
  <c r="E122" i="2"/>
  <c r="J92" i="2"/>
  <c r="J91" i="2"/>
  <c r="F91" i="2"/>
  <c r="F89" i="2"/>
  <c r="E87" i="2"/>
  <c r="J18" i="2"/>
  <c r="E18" i="2"/>
  <c r="F92" i="2"/>
  <c r="J17" i="2"/>
  <c r="J12" i="2"/>
  <c r="J124" i="2" s="1"/>
  <c r="E7" i="2"/>
  <c r="E85" i="2"/>
  <c r="L90" i="1"/>
  <c r="AM90" i="1"/>
  <c r="AM89" i="1"/>
  <c r="L89" i="1"/>
  <c r="AM87" i="1"/>
  <c r="L87" i="1"/>
  <c r="L85" i="1"/>
  <c r="L84" i="1"/>
  <c r="BK428" i="2"/>
  <c r="BK410" i="2"/>
  <c r="BK392" i="2"/>
  <c r="J365" i="2"/>
  <c r="BK344" i="2"/>
  <c r="BK305" i="2"/>
  <c r="BK290" i="2"/>
  <c r="J270" i="2"/>
  <c r="BK204" i="2"/>
  <c r="J179" i="2"/>
  <c r="J150" i="2"/>
  <c r="BK133" i="2"/>
  <c r="BK412" i="2"/>
  <c r="J402" i="2"/>
  <c r="J388" i="2"/>
  <c r="J359" i="2"/>
  <c r="J340" i="2"/>
  <c r="BK329" i="2"/>
  <c r="BK189" i="2"/>
  <c r="BK165" i="2"/>
  <c r="J160" i="2"/>
  <c r="J141" i="2"/>
  <c r="BK394" i="2"/>
  <c r="BK390" i="2"/>
  <c r="J382" i="2"/>
  <c r="J370" i="2"/>
  <c r="BK359" i="2"/>
  <c r="J355" i="2"/>
  <c r="BK348" i="2"/>
  <c r="BK334" i="2"/>
  <c r="J318" i="2"/>
  <c r="BK297" i="2"/>
  <c r="BK271" i="2"/>
  <c r="J255" i="2"/>
  <c r="BK248" i="2"/>
  <c r="BK242" i="2"/>
  <c r="J189" i="2"/>
  <c r="J165" i="2"/>
  <c r="J412" i="2"/>
  <c r="J390" i="2"/>
  <c r="BK365" i="2"/>
  <c r="J353" i="2"/>
  <c r="BK318" i="2"/>
  <c r="J282" i="2"/>
  <c r="J271" i="2"/>
  <c r="BK244" i="2"/>
  <c r="J204" i="2"/>
  <c r="BK188" i="2"/>
  <c r="J133" i="2"/>
  <c r="BK351" i="3"/>
  <c r="J344" i="3"/>
  <c r="J329" i="3"/>
  <c r="BK322" i="3"/>
  <c r="BK317" i="3"/>
  <c r="BK304" i="3"/>
  <c r="BK301" i="3"/>
  <c r="BK293" i="3"/>
  <c r="J284" i="3"/>
  <c r="BK277" i="3"/>
  <c r="J269" i="3"/>
  <c r="J263" i="3"/>
  <c r="J252" i="3"/>
  <c r="J246" i="3"/>
  <c r="BK241" i="3"/>
  <c r="J238" i="3"/>
  <c r="BK234" i="3"/>
  <c r="BK222" i="3"/>
  <c r="J219" i="3"/>
  <c r="J213" i="3"/>
  <c r="BK208" i="3"/>
  <c r="J204" i="3"/>
  <c r="J199" i="3"/>
  <c r="J194" i="3"/>
  <c r="BK185" i="3"/>
  <c r="J175" i="3"/>
  <c r="BK171" i="3"/>
  <c r="BK167" i="3"/>
  <c r="BK161" i="3"/>
  <c r="BK158" i="3"/>
  <c r="J153" i="3"/>
  <c r="J148" i="3"/>
  <c r="J144" i="3"/>
  <c r="BK342" i="3"/>
  <c r="J339" i="3"/>
  <c r="J334" i="3"/>
  <c r="BK329" i="3"/>
  <c r="BK326" i="3"/>
  <c r="J320" i="3"/>
  <c r="J276" i="3"/>
  <c r="BK269" i="3"/>
  <c r="BK261" i="3"/>
  <c r="BK255" i="3"/>
  <c r="BK247" i="3"/>
  <c r="BK232" i="3"/>
  <c r="BK226" i="3"/>
  <c r="J222" i="3"/>
  <c r="J215" i="3"/>
  <c r="BK206" i="3"/>
  <c r="BK199" i="3"/>
  <c r="J192" i="3"/>
  <c r="J188" i="3"/>
  <c r="J184" i="3"/>
  <c r="J181" i="3"/>
  <c r="BK168" i="3"/>
  <c r="BK162" i="3"/>
  <c r="BK156" i="3"/>
  <c r="BK153" i="3"/>
  <c r="J147" i="3"/>
  <c r="J357" i="3"/>
  <c r="J351" i="3"/>
  <c r="J347" i="3"/>
  <c r="J343" i="3"/>
  <c r="J335" i="3"/>
  <c r="J328" i="3"/>
  <c r="BK320" i="3"/>
  <c r="J313" i="3"/>
  <c r="BK309" i="3"/>
  <c r="J305" i="3"/>
  <c r="J291" i="3"/>
  <c r="BK285" i="3"/>
  <c r="BK278" i="3"/>
  <c r="J262" i="3"/>
  <c r="BK257" i="3"/>
  <c r="J253" i="3"/>
  <c r="BK249" i="3"/>
  <c r="BK238" i="3"/>
  <c r="J231" i="3"/>
  <c r="J225" i="3"/>
  <c r="BK219" i="3"/>
  <c r="BK204" i="3"/>
  <c r="BK201" i="3"/>
  <c r="BK191" i="3"/>
  <c r="BK184" i="3"/>
  <c r="BK181" i="3"/>
  <c r="BK177" i="3"/>
  <c r="BK175" i="3"/>
  <c r="J173" i="3"/>
  <c r="J170" i="3"/>
  <c r="J165" i="3"/>
  <c r="J163" i="3"/>
  <c r="J161" i="3"/>
  <c r="BK159" i="3"/>
  <c r="J157" i="3"/>
  <c r="J145" i="3"/>
  <c r="BK354" i="3"/>
  <c r="BK349" i="3"/>
  <c r="BK343" i="3"/>
  <c r="J341" i="3"/>
  <c r="BK333" i="3"/>
  <c r="J330" i="3"/>
  <c r="J324" i="3"/>
  <c r="J317" i="3"/>
  <c r="BK308" i="3"/>
  <c r="J306" i="3"/>
  <c r="J298" i="3"/>
  <c r="BK295" i="3"/>
  <c r="J293" i="3"/>
  <c r="J290" i="3"/>
  <c r="J285" i="3"/>
  <c r="J283" i="3"/>
  <c r="J280" i="3"/>
  <c r="J271" i="3"/>
  <c r="J265" i="3"/>
  <c r="BK262" i="3"/>
  <c r="BK259" i="3"/>
  <c r="BK253" i="3"/>
  <c r="BK251" i="3"/>
  <c r="J245" i="3"/>
  <c r="J243" i="3"/>
  <c r="J239" i="3"/>
  <c r="J234" i="3"/>
  <c r="J230" i="3"/>
  <c r="J223" i="3"/>
  <c r="BK217" i="3"/>
  <c r="BK213" i="3"/>
  <c r="J210" i="3"/>
  <c r="J206" i="3"/>
  <c r="J201" i="3"/>
  <c r="BK192" i="3"/>
  <c r="J190" i="3"/>
  <c r="BK188" i="3"/>
  <c r="J180" i="3"/>
  <c r="J178" i="3"/>
  <c r="BK170" i="3"/>
  <c r="BK165" i="3"/>
  <c r="BK163" i="3"/>
  <c r="J149" i="3"/>
  <c r="BK146" i="3"/>
  <c r="J191" i="4"/>
  <c r="BK190" i="4"/>
  <c r="J182" i="4"/>
  <c r="BK179" i="4"/>
  <c r="J177" i="4"/>
  <c r="BK175" i="4"/>
  <c r="J170" i="4"/>
  <c r="BK168" i="4"/>
  <c r="J163" i="4"/>
  <c r="J161" i="4"/>
  <c r="BK158" i="4"/>
  <c r="J142" i="4"/>
  <c r="BK197" i="4"/>
  <c r="J193" i="4"/>
  <c r="J184" i="4"/>
  <c r="BK182" i="4"/>
  <c r="J179" i="4"/>
  <c r="J176" i="4"/>
  <c r="BK173" i="4"/>
  <c r="J169" i="4"/>
  <c r="BK160" i="4"/>
  <c r="BK152" i="4"/>
  <c r="BK135" i="4"/>
  <c r="BK129" i="4"/>
  <c r="J192" i="4"/>
  <c r="J190" i="4"/>
  <c r="J188" i="4"/>
  <c r="J185" i="4"/>
  <c r="J171" i="4"/>
  <c r="BK165" i="4"/>
  <c r="J162" i="4"/>
  <c r="J154" i="4"/>
  <c r="J144" i="4"/>
  <c r="BK137" i="4"/>
  <c r="BK193" i="4"/>
  <c r="BK188" i="4"/>
  <c r="BK185" i="4"/>
  <c r="J181" i="4"/>
  <c r="J174" i="4"/>
  <c r="BK172" i="4"/>
  <c r="BK170" i="4"/>
  <c r="J165" i="4"/>
  <c r="BK161" i="4"/>
  <c r="BK159" i="4"/>
  <c r="J146" i="4"/>
  <c r="BK132" i="4"/>
  <c r="BK143" i="5"/>
  <c r="BK139" i="5"/>
  <c r="J131" i="5"/>
  <c r="J133" i="5"/>
  <c r="J143" i="5"/>
  <c r="BK137" i="5"/>
  <c r="BK131" i="5"/>
  <c r="J145" i="5"/>
  <c r="J137" i="5"/>
  <c r="J421" i="2"/>
  <c r="BK402" i="2"/>
  <c r="BK378" i="2"/>
  <c r="BK362" i="2"/>
  <c r="J326" i="2"/>
  <c r="J297" i="2"/>
  <c r="BK286" i="2"/>
  <c r="J260" i="2"/>
  <c r="BK195" i="2"/>
  <c r="BK160" i="2"/>
  <c r="J144" i="2"/>
  <c r="BK421" i="2"/>
  <c r="J410" i="2"/>
  <c r="J396" i="2"/>
  <c r="J386" i="2"/>
  <c r="BK358" i="2"/>
  <c r="J334" i="2"/>
  <c r="J276" i="2"/>
  <c r="J188" i="2"/>
  <c r="BK163" i="2"/>
  <c r="J156" i="2"/>
  <c r="BK144" i="2"/>
  <c r="BK406" i="2"/>
  <c r="J392" i="2"/>
  <c r="BK388" i="2"/>
  <c r="BK374" i="2"/>
  <c r="J362" i="2"/>
  <c r="J358" i="2"/>
  <c r="J354" i="2"/>
  <c r="J344" i="2"/>
  <c r="J329" i="2"/>
  <c r="J313" i="2"/>
  <c r="J294" i="2"/>
  <c r="BK270" i="2"/>
  <c r="J253" i="2"/>
  <c r="BK199" i="2"/>
  <c r="J180" i="2"/>
  <c r="BK179" i="2"/>
  <c r="BK414" i="2"/>
  <c r="BK396" i="2"/>
  <c r="J374" i="2"/>
  <c r="BK354" i="2"/>
  <c r="BK340" i="2"/>
  <c r="BK292" i="2"/>
  <c r="BK276" i="2"/>
  <c r="J248" i="2"/>
  <c r="J240" i="2"/>
  <c r="J195" i="2"/>
  <c r="J172" i="2"/>
  <c r="J354" i="3"/>
  <c r="J345" i="3"/>
  <c r="BK338" i="3"/>
  <c r="BK325" i="3"/>
  <c r="BK318" i="3"/>
  <c r="J309" i="3"/>
  <c r="BK302" i="3"/>
  <c r="BK299" i="3"/>
  <c r="J297" i="3"/>
  <c r="BK287" i="3"/>
  <c r="J278" i="3"/>
  <c r="BK265" i="3"/>
  <c r="BK258" i="3"/>
  <c r="J250" i="3"/>
  <c r="J244" i="3"/>
  <c r="BK239" i="3"/>
  <c r="J236" i="3"/>
  <c r="J226" i="3"/>
  <c r="J220" i="3"/>
  <c r="BK218" i="3"/>
  <c r="BK211" i="3"/>
  <c r="J209" i="3"/>
  <c r="J205" i="3"/>
  <c r="BK202" i="3"/>
  <c r="J187" i="3"/>
  <c r="J179" i="3"/>
  <c r="BK173" i="3"/>
  <c r="J169" i="3"/>
  <c r="J162" i="3"/>
  <c r="J155" i="3"/>
  <c r="BK152" i="3"/>
  <c r="BK147" i="3"/>
  <c r="J356" i="3"/>
  <c r="BK345" i="3"/>
  <c r="BK340" i="3"/>
  <c r="BK336" i="3"/>
  <c r="BK332" i="3"/>
  <c r="J322" i="3"/>
  <c r="BK315" i="3"/>
  <c r="BK313" i="3"/>
  <c r="BK306" i="3"/>
  <c r="BK303" i="3"/>
  <c r="J301" i="3"/>
  <c r="J299" i="3"/>
  <c r="J294" i="3"/>
  <c r="BK289" i="3"/>
  <c r="J287" i="3"/>
  <c r="J281" i="3"/>
  <c r="J279" i="3"/>
  <c r="BK274" i="3"/>
  <c r="BK267" i="3"/>
  <c r="J259" i="3"/>
  <c r="BK248" i="3"/>
  <c r="J233" i="3"/>
  <c r="J228" i="3"/>
  <c r="BK225" i="3"/>
  <c r="BK221" i="3"/>
  <c r="BK214" i="3"/>
  <c r="J202" i="3"/>
  <c r="BK196" i="3"/>
  <c r="BK190" i="3"/>
  <c r="BK187" i="3"/>
  <c r="BK183" i="3"/>
  <c r="BK180" i="3"/>
  <c r="J171" i="3"/>
  <c r="J159" i="3"/>
  <c r="BK155" i="3"/>
  <c r="BK149" i="3"/>
  <c r="BK357" i="3"/>
  <c r="J353" i="3"/>
  <c r="BK348" i="3"/>
  <c r="BK344" i="3"/>
  <c r="J336" i="3"/>
  <c r="J332" i="3"/>
  <c r="BK327" i="3"/>
  <c r="BK324" i="3"/>
  <c r="BK314" i="3"/>
  <c r="BK310" i="3"/>
  <c r="J307" i="3"/>
  <c r="BK296" i="3"/>
  <c r="J286" i="3"/>
  <c r="BK281" i="3"/>
  <c r="BK263" i="3"/>
  <c r="J260" i="3"/>
  <c r="J255" i="3"/>
  <c r="BK250" i="3"/>
  <c r="BK243" i="3"/>
  <c r="J232" i="3"/>
  <c r="J227" i="3"/>
  <c r="BK220" i="3"/>
  <c r="J212" i="3"/>
  <c r="BK209" i="3"/>
  <c r="BK203" i="3"/>
  <c r="J185" i="3"/>
  <c r="J183" i="3"/>
  <c r="BK178" i="3"/>
  <c r="BK176" i="3"/>
  <c r="BK174" i="3"/>
  <c r="J172" i="3"/>
  <c r="BK169" i="3"/>
  <c r="BK164" i="3"/>
  <c r="BK160" i="3"/>
  <c r="J158" i="3"/>
  <c r="J156" i="3"/>
  <c r="BK144" i="3"/>
  <c r="BK353" i="3"/>
  <c r="J348" i="3"/>
  <c r="J342" i="3"/>
  <c r="BK335" i="3"/>
  <c r="BK331" i="3"/>
  <c r="J327" i="3"/>
  <c r="J321" i="3"/>
  <c r="J315" i="3"/>
  <c r="BK307" i="3"/>
  <c r="BK305" i="3"/>
  <c r="J296" i="3"/>
  <c r="BK294" i="3"/>
  <c r="BK291" i="3"/>
  <c r="BK286" i="3"/>
  <c r="BK284" i="3"/>
  <c r="BK282" i="3"/>
  <c r="J274" i="3"/>
  <c r="BK266" i="3"/>
  <c r="J264" i="3"/>
  <c r="BK260" i="3"/>
  <c r="BK256" i="3"/>
  <c r="BK252" i="3"/>
  <c r="BK246" i="3"/>
  <c r="BK244" i="3"/>
  <c r="J240" i="3"/>
  <c r="BK236" i="3"/>
  <c r="BK233" i="3"/>
  <c r="BK224" i="3"/>
  <c r="J218" i="3"/>
  <c r="BK215" i="3"/>
  <c r="BK212" i="3"/>
  <c r="BK207" i="3"/>
  <c r="BK205" i="3"/>
  <c r="BK200" i="3"/>
  <c r="J191" i="3"/>
  <c r="BK189" i="3"/>
  <c r="J182" i="3"/>
  <c r="BK179" i="3"/>
  <c r="J174" i="3"/>
  <c r="J167" i="3"/>
  <c r="J164" i="3"/>
  <c r="J152" i="3"/>
  <c r="BK148" i="3"/>
  <c r="J195" i="4"/>
  <c r="BK184" i="4"/>
  <c r="BK181" i="4"/>
  <c r="BK178" i="4"/>
  <c r="BK176" i="4"/>
  <c r="BK174" i="4"/>
  <c r="BK169" i="4"/>
  <c r="BK164" i="4"/>
  <c r="BK162" i="4"/>
  <c r="J159" i="4"/>
  <c r="J157" i="4"/>
  <c r="J152" i="4"/>
  <c r="J129" i="4"/>
  <c r="BK195" i="4"/>
  <c r="BK192" i="4"/>
  <c r="BK183" i="4"/>
  <c r="BK180" i="4"/>
  <c r="J178" i="4"/>
  <c r="J175" i="4"/>
  <c r="J172" i="4"/>
  <c r="BK163" i="4"/>
  <c r="J158" i="4"/>
  <c r="J137" i="4"/>
  <c r="J132" i="4"/>
  <c r="J197" i="4"/>
  <c r="BK191" i="4"/>
  <c r="J189" i="4"/>
  <c r="BK187" i="4"/>
  <c r="BK177" i="4"/>
  <c r="J164" i="4"/>
  <c r="BK157" i="4"/>
  <c r="BK146" i="4"/>
  <c r="BK142" i="4"/>
  <c r="J135" i="4"/>
  <c r="BK189" i="4"/>
  <c r="J187" i="4"/>
  <c r="J183" i="4"/>
  <c r="J180" i="4"/>
  <c r="J173" i="4"/>
  <c r="BK171" i="4"/>
  <c r="J168" i="4"/>
  <c r="J160" i="4"/>
  <c r="BK154" i="4"/>
  <c r="BK144" i="4"/>
  <c r="J141" i="5"/>
  <c r="BK135" i="5"/>
  <c r="BK145" i="5"/>
  <c r="BK129" i="5"/>
  <c r="J139" i="5"/>
  <c r="J135" i="5"/>
  <c r="J129" i="5"/>
  <c r="BK141" i="5"/>
  <c r="BK133" i="5"/>
  <c r="J428" i="2"/>
  <c r="J404" i="2"/>
  <c r="BK386" i="2"/>
  <c r="BK370" i="2"/>
  <c r="J348" i="2"/>
  <c r="BK313" i="2"/>
  <c r="J292" i="2"/>
  <c r="BK282" i="2"/>
  <c r="BK255" i="2"/>
  <c r="BK180" i="2"/>
  <c r="BK161" i="2"/>
  <c r="BK141" i="2"/>
  <c r="J414" i="2"/>
  <c r="BK404" i="2"/>
  <c r="J394" i="2"/>
  <c r="J360" i="2"/>
  <c r="BK357" i="2"/>
  <c r="BK294" i="2"/>
  <c r="BK192" i="2"/>
  <c r="BK184" i="2"/>
  <c r="J161" i="2"/>
  <c r="BK150" i="2"/>
  <c r="AS94" i="1"/>
  <c r="J378" i="2"/>
  <c r="BK360" i="2"/>
  <c r="J357" i="2"/>
  <c r="BK353" i="2"/>
  <c r="BK336" i="2"/>
  <c r="BK326" i="2"/>
  <c r="J305" i="2"/>
  <c r="J286" i="2"/>
  <c r="BK260" i="2"/>
  <c r="J244" i="2"/>
  <c r="BK240" i="2"/>
  <c r="J192" i="2"/>
  <c r="BK172" i="2"/>
  <c r="BK156" i="2"/>
  <c r="J406" i="2"/>
  <c r="BK382" i="2"/>
  <c r="BK355" i="2"/>
  <c r="J336" i="2"/>
  <c r="J290" i="2"/>
  <c r="BK253" i="2"/>
  <c r="J242" i="2"/>
  <c r="J199" i="2"/>
  <c r="J184" i="2"/>
  <c r="J163" i="2"/>
  <c r="BK346" i="3"/>
  <c r="BK339" i="3"/>
  <c r="BK330" i="3"/>
  <c r="J326" i="3"/>
  <c r="J319" i="3"/>
  <c r="J310" i="3"/>
  <c r="J303" i="3"/>
  <c r="BK300" i="3"/>
  <c r="BK298" i="3"/>
  <c r="BK288" i="3"/>
  <c r="BK279" i="3"/>
  <c r="BK276" i="3"/>
  <c r="BK264" i="3"/>
  <c r="J257" i="3"/>
  <c r="J247" i="3"/>
  <c r="BK245" i="3"/>
  <c r="BK240" i="3"/>
  <c r="BK237" i="3"/>
  <c r="BK231" i="3"/>
  <c r="J221" i="3"/>
  <c r="J217" i="3"/>
  <c r="BK210" i="3"/>
  <c r="J207" i="3"/>
  <c r="J203" i="3"/>
  <c r="J196" i="3"/>
  <c r="BK186" i="3"/>
  <c r="J177" i="3"/>
  <c r="BK172" i="3"/>
  <c r="J168" i="3"/>
  <c r="J166" i="3"/>
  <c r="J160" i="3"/>
  <c r="J154" i="3"/>
  <c r="J150" i="3"/>
  <c r="J146" i="3"/>
  <c r="BK347" i="3"/>
  <c r="BK341" i="3"/>
  <c r="J338" i="3"/>
  <c r="J333" i="3"/>
  <c r="BK328" i="3"/>
  <c r="BK321" i="3"/>
  <c r="BK319" i="3"/>
  <c r="J314" i="3"/>
  <c r="BK311" i="3"/>
  <c r="J304" i="3"/>
  <c r="J302" i="3"/>
  <c r="J300" i="3"/>
  <c r="J295" i="3"/>
  <c r="BK290" i="3"/>
  <c r="J288" i="3"/>
  <c r="J282" i="3"/>
  <c r="BK280" i="3"/>
  <c r="J277" i="3"/>
  <c r="BK271" i="3"/>
  <c r="J266" i="3"/>
  <c r="J258" i="3"/>
  <c r="J249" i="3"/>
  <c r="J241" i="3"/>
  <c r="BK230" i="3"/>
  <c r="BK227" i="3"/>
  <c r="J224" i="3"/>
  <c r="J214" i="3"/>
  <c r="J200" i="3"/>
  <c r="BK194" i="3"/>
  <c r="J189" i="3"/>
  <c r="J186" i="3"/>
  <c r="BK182" i="3"/>
  <c r="J176" i="3"/>
  <c r="BK166" i="3"/>
  <c r="BK157" i="3"/>
  <c r="BK154" i="3"/>
  <c r="BK150" i="3"/>
  <c r="BK145" i="3"/>
  <c r="BK356" i="3"/>
  <c r="J349" i="3"/>
  <c r="J346" i="3"/>
  <c r="J340" i="3"/>
  <c r="BK334" i="3"/>
  <c r="J331" i="3"/>
  <c r="J325" i="3"/>
  <c r="J318" i="3"/>
  <c r="J311" i="3"/>
  <c r="J308" i="3"/>
  <c r="BK297" i="3"/>
  <c r="J289" i="3"/>
  <c r="BK283" i="3"/>
  <c r="J267" i="3"/>
  <c r="J261" i="3"/>
  <c r="J256" i="3"/>
  <c r="J251" i="3"/>
  <c r="J248" i="3"/>
  <c r="J237" i="3"/>
  <c r="BK228" i="3"/>
  <c r="BK223" i="3"/>
  <c r="J211" i="3"/>
  <c r="J208" i="3"/>
  <c r="T127" i="5" l="1"/>
  <c r="T126" i="5" s="1"/>
  <c r="P127" i="5"/>
  <c r="P126" i="5" s="1"/>
  <c r="AU98" i="1" s="1"/>
  <c r="P132" i="2"/>
  <c r="BK143" i="2"/>
  <c r="J143" i="2" s="1"/>
  <c r="J99" i="2" s="1"/>
  <c r="R143" i="2"/>
  <c r="BK203" i="2"/>
  <c r="J203" i="2" s="1"/>
  <c r="J102" i="2" s="1"/>
  <c r="R203" i="2"/>
  <c r="P281" i="2"/>
  <c r="BK352" i="2"/>
  <c r="J352" i="2" s="1"/>
  <c r="J104" i="2" s="1"/>
  <c r="T352" i="2"/>
  <c r="R364" i="2"/>
  <c r="P387" i="2"/>
  <c r="P395" i="2"/>
  <c r="T395" i="2"/>
  <c r="R413" i="2"/>
  <c r="T143" i="3"/>
  <c r="T151" i="3"/>
  <c r="BK198" i="3"/>
  <c r="J198" i="3" s="1"/>
  <c r="J103" i="3" s="1"/>
  <c r="BK216" i="3"/>
  <c r="J216" i="3"/>
  <c r="J104" i="3"/>
  <c r="BK229" i="3"/>
  <c r="J229" i="3" s="1"/>
  <c r="J105" i="3" s="1"/>
  <c r="BK235" i="3"/>
  <c r="J235" i="3"/>
  <c r="J106" i="3"/>
  <c r="BK242" i="3"/>
  <c r="J242" i="3" s="1"/>
  <c r="J107" i="3" s="1"/>
  <c r="BK254" i="3"/>
  <c r="J254" i="3"/>
  <c r="J108" i="3"/>
  <c r="BK275" i="3"/>
  <c r="J275" i="3" s="1"/>
  <c r="J113" i="3" s="1"/>
  <c r="BK292" i="3"/>
  <c r="J292" i="3"/>
  <c r="J114" i="3"/>
  <c r="P312" i="3"/>
  <c r="P272" i="3" s="1"/>
  <c r="T316" i="3"/>
  <c r="R323" i="3"/>
  <c r="T337" i="3"/>
  <c r="R352" i="3"/>
  <c r="R355" i="3"/>
  <c r="R128" i="4"/>
  <c r="T156" i="4"/>
  <c r="P167" i="4"/>
  <c r="T186" i="4"/>
  <c r="R132" i="2"/>
  <c r="P194" i="2"/>
  <c r="T194" i="2"/>
  <c r="T203" i="2"/>
  <c r="R281" i="2"/>
  <c r="P352" i="2"/>
  <c r="P364" i="2"/>
  <c r="BK387" i="2"/>
  <c r="J387" i="2"/>
  <c r="J108" i="2" s="1"/>
  <c r="BK395" i="2"/>
  <c r="J395" i="2" s="1"/>
  <c r="J109" i="2" s="1"/>
  <c r="R395" i="2"/>
  <c r="T413" i="2"/>
  <c r="BK143" i="3"/>
  <c r="J143" i="3" s="1"/>
  <c r="J98" i="3" s="1"/>
  <c r="R151" i="3"/>
  <c r="R198" i="3"/>
  <c r="R216" i="3"/>
  <c r="P229" i="3"/>
  <c r="P235" i="3"/>
  <c r="P242" i="3"/>
  <c r="R254" i="3"/>
  <c r="R275" i="3"/>
  <c r="R272" i="3"/>
  <c r="P292" i="3"/>
  <c r="T312" i="3"/>
  <c r="R316" i="3"/>
  <c r="P323" i="3"/>
  <c r="BK337" i="3"/>
  <c r="J337" i="3"/>
  <c r="J118" i="3" s="1"/>
  <c r="P352" i="3"/>
  <c r="P355" i="3"/>
  <c r="BK128" i="4"/>
  <c r="J128" i="4"/>
  <c r="J98" i="4"/>
  <c r="R156" i="4"/>
  <c r="T167" i="4"/>
  <c r="T166" i="4" s="1"/>
  <c r="P186" i="4"/>
  <c r="BK132" i="2"/>
  <c r="J132" i="2"/>
  <c r="J98" i="2" s="1"/>
  <c r="T132" i="2"/>
  <c r="P143" i="2"/>
  <c r="T143" i="2"/>
  <c r="BK194" i="2"/>
  <c r="J194" i="2" s="1"/>
  <c r="J101" i="2" s="1"/>
  <c r="R194" i="2"/>
  <c r="P203" i="2"/>
  <c r="BK281" i="2"/>
  <c r="J281" i="2"/>
  <c r="J103" i="2" s="1"/>
  <c r="T281" i="2"/>
  <c r="R352" i="2"/>
  <c r="BK364" i="2"/>
  <c r="J364" i="2" s="1"/>
  <c r="J107" i="2" s="1"/>
  <c r="T364" i="2"/>
  <c r="R387" i="2"/>
  <c r="T387" i="2"/>
  <c r="BK413" i="2"/>
  <c r="J413" i="2" s="1"/>
  <c r="J110" i="2" s="1"/>
  <c r="P413" i="2"/>
  <c r="P143" i="3"/>
  <c r="BK151" i="3"/>
  <c r="J151" i="3" s="1"/>
  <c r="J99" i="3" s="1"/>
  <c r="T198" i="3"/>
  <c r="T216" i="3"/>
  <c r="T229" i="3"/>
  <c r="T235" i="3"/>
  <c r="T242" i="3"/>
  <c r="T254" i="3"/>
  <c r="P275" i="3"/>
  <c r="R292" i="3"/>
  <c r="BK312" i="3"/>
  <c r="J312" i="3" s="1"/>
  <c r="J115" i="3" s="1"/>
  <c r="BK316" i="3"/>
  <c r="J316" i="3"/>
  <c r="J116" i="3" s="1"/>
  <c r="T323" i="3"/>
  <c r="R337" i="3"/>
  <c r="T352" i="3"/>
  <c r="T355" i="3"/>
  <c r="P128" i="4"/>
  <c r="P127" i="4" s="1"/>
  <c r="P156" i="4"/>
  <c r="R167" i="4"/>
  <c r="R186" i="4"/>
  <c r="R166" i="4" s="1"/>
  <c r="R143" i="3"/>
  <c r="P151" i="3"/>
  <c r="P198" i="3"/>
  <c r="P216" i="3"/>
  <c r="R229" i="3"/>
  <c r="R235" i="3"/>
  <c r="R242" i="3"/>
  <c r="P254" i="3"/>
  <c r="T275" i="3"/>
  <c r="T272" i="3" s="1"/>
  <c r="T292" i="3"/>
  <c r="R312" i="3"/>
  <c r="P316" i="3"/>
  <c r="BK323" i="3"/>
  <c r="J323" i="3"/>
  <c r="J117" i="3"/>
  <c r="P337" i="3"/>
  <c r="BK352" i="3"/>
  <c r="J352" i="3"/>
  <c r="J120" i="3" s="1"/>
  <c r="BK355" i="3"/>
  <c r="J355" i="3" s="1"/>
  <c r="J121" i="3" s="1"/>
  <c r="T128" i="4"/>
  <c r="T127" i="4"/>
  <c r="BK156" i="4"/>
  <c r="J156" i="4"/>
  <c r="J101" i="4"/>
  <c r="BK167" i="4"/>
  <c r="J167" i="4"/>
  <c r="J103" i="4" s="1"/>
  <c r="BK186" i="4"/>
  <c r="J186" i="4" s="1"/>
  <c r="J104" i="4" s="1"/>
  <c r="BK268" i="3"/>
  <c r="J268" i="3"/>
  <c r="J109" i="3" s="1"/>
  <c r="BK273" i="3"/>
  <c r="J273" i="3"/>
  <c r="J112" i="3"/>
  <c r="BK136" i="5"/>
  <c r="J136" i="5"/>
  <c r="J102" i="5" s="1"/>
  <c r="BK191" i="2"/>
  <c r="J191" i="2" s="1"/>
  <c r="J100" i="2" s="1"/>
  <c r="BK361" i="2"/>
  <c r="J361" i="2" s="1"/>
  <c r="J105" i="2" s="1"/>
  <c r="BK193" i="3"/>
  <c r="J193" i="3" s="1"/>
  <c r="J100" i="3" s="1"/>
  <c r="BK270" i="3"/>
  <c r="J270" i="3"/>
  <c r="J110" i="3" s="1"/>
  <c r="BK350" i="3"/>
  <c r="J350" i="3" s="1"/>
  <c r="J119" i="3" s="1"/>
  <c r="BK153" i="4"/>
  <c r="J153" i="4"/>
  <c r="J100" i="4" s="1"/>
  <c r="BK128" i="5"/>
  <c r="J128" i="5"/>
  <c r="J98" i="5"/>
  <c r="BK130" i="5"/>
  <c r="J130" i="5"/>
  <c r="J99" i="5" s="1"/>
  <c r="BK151" i="4"/>
  <c r="J151" i="4" s="1"/>
  <c r="J99" i="4" s="1"/>
  <c r="BK194" i="4"/>
  <c r="J194" i="4" s="1"/>
  <c r="J105" i="4" s="1"/>
  <c r="BK196" i="4"/>
  <c r="J196" i="4"/>
  <c r="J106" i="4"/>
  <c r="BK134" i="5"/>
  <c r="J134" i="5"/>
  <c r="J101" i="5" s="1"/>
  <c r="BK195" i="3"/>
  <c r="J195" i="3" s="1"/>
  <c r="J101" i="3" s="1"/>
  <c r="BK132" i="5"/>
  <c r="J132" i="5"/>
  <c r="J100" i="5" s="1"/>
  <c r="BK138" i="5"/>
  <c r="J138" i="5"/>
  <c r="J103" i="5"/>
  <c r="BK140" i="5"/>
  <c r="J140" i="5"/>
  <c r="J104" i="5" s="1"/>
  <c r="BK142" i="5"/>
  <c r="J142" i="5" s="1"/>
  <c r="J105" i="5" s="1"/>
  <c r="BK144" i="5"/>
  <c r="J144" i="5"/>
  <c r="J106" i="5" s="1"/>
  <c r="J89" i="5"/>
  <c r="F92" i="5"/>
  <c r="BE129" i="5"/>
  <c r="BE135" i="5"/>
  <c r="BE139" i="5"/>
  <c r="BE143" i="5"/>
  <c r="E85" i="5"/>
  <c r="BE137" i="5"/>
  <c r="BE141" i="5"/>
  <c r="BE131" i="5"/>
  <c r="BE133" i="5"/>
  <c r="BE145" i="5"/>
  <c r="BE146" i="4"/>
  <c r="BE152" i="4"/>
  <c r="BE157" i="4"/>
  <c r="BE160" i="4"/>
  <c r="BE163" i="4"/>
  <c r="BE168" i="4"/>
  <c r="BE175" i="4"/>
  <c r="BE176" i="4"/>
  <c r="BE183" i="4"/>
  <c r="BE190" i="4"/>
  <c r="BK197" i="3"/>
  <c r="J89" i="4"/>
  <c r="BE129" i="4"/>
  <c r="BE132" i="4"/>
  <c r="BE158" i="4"/>
  <c r="BE159" i="4"/>
  <c r="BE162" i="4"/>
  <c r="BE172" i="4"/>
  <c r="BE173" i="4"/>
  <c r="BE174" i="4"/>
  <c r="BE178" i="4"/>
  <c r="BE179" i="4"/>
  <c r="BE180" i="4"/>
  <c r="BE181" i="4"/>
  <c r="BE184" i="4"/>
  <c r="BE193" i="4"/>
  <c r="E85" i="4"/>
  <c r="F123" i="4"/>
  <c r="BE137" i="4"/>
  <c r="BE142" i="4"/>
  <c r="BE154" i="4"/>
  <c r="BE161" i="4"/>
  <c r="BE164" i="4"/>
  <c r="BE169" i="4"/>
  <c r="BE170" i="4"/>
  <c r="BE177" i="4"/>
  <c r="BE185" i="4"/>
  <c r="BE189" i="4"/>
  <c r="BE135" i="4"/>
  <c r="BE144" i="4"/>
  <c r="BE165" i="4"/>
  <c r="BE171" i="4"/>
  <c r="BE182" i="4"/>
  <c r="BE187" i="4"/>
  <c r="BE188" i="4"/>
  <c r="BE191" i="4"/>
  <c r="BE192" i="4"/>
  <c r="BE195" i="4"/>
  <c r="BE197" i="4"/>
  <c r="J89" i="3"/>
  <c r="F92" i="3"/>
  <c r="J137" i="3"/>
  <c r="BE144" i="3"/>
  <c r="BE153" i="3"/>
  <c r="BE154" i="3"/>
  <c r="BE155" i="3"/>
  <c r="BE161" i="3"/>
  <c r="BE170" i="3"/>
  <c r="BE171" i="3"/>
  <c r="BE175" i="3"/>
  <c r="BE176" i="3"/>
  <c r="BE182" i="3"/>
  <c r="BE184" i="3"/>
  <c r="BE201" i="3"/>
  <c r="BE202" i="3"/>
  <c r="BE203" i="3"/>
  <c r="BE205" i="3"/>
  <c r="BE206" i="3"/>
  <c r="BE210" i="3"/>
  <c r="BE219" i="3"/>
  <c r="BE220" i="3"/>
  <c r="BE227" i="3"/>
  <c r="BE228" i="3"/>
  <c r="BE230" i="3"/>
  <c r="BE231" i="3"/>
  <c r="BE237" i="3"/>
  <c r="BE240" i="3"/>
  <c r="BE247" i="3"/>
  <c r="BE248" i="3"/>
  <c r="BE255" i="3"/>
  <c r="BE262" i="3"/>
  <c r="BE265" i="3"/>
  <c r="BE267" i="3"/>
  <c r="BE274" i="3"/>
  <c r="BE277" i="3"/>
  <c r="BE278" i="3"/>
  <c r="BE280" i="3"/>
  <c r="BE287" i="3"/>
  <c r="BE288" i="3"/>
  <c r="BE296" i="3"/>
  <c r="BE297" i="3"/>
  <c r="BE301" i="3"/>
  <c r="BE302" i="3"/>
  <c r="BE310" i="3"/>
  <c r="BE311" i="3"/>
  <c r="BE313" i="3"/>
  <c r="BE318" i="3"/>
  <c r="BE319" i="3"/>
  <c r="BE325" i="3"/>
  <c r="BE328" i="3"/>
  <c r="BE336" i="3"/>
  <c r="BE338" i="3"/>
  <c r="BE339" i="3"/>
  <c r="BE344" i="3"/>
  <c r="BE345" i="3"/>
  <c r="BE346" i="3"/>
  <c r="BE354" i="3"/>
  <c r="J92" i="3"/>
  <c r="BE145" i="3"/>
  <c r="BE148" i="3"/>
  <c r="BE149" i="3"/>
  <c r="BE150" i="3"/>
  <c r="BE152" i="3"/>
  <c r="BE160" i="3"/>
  <c r="BE165" i="3"/>
  <c r="BE166" i="3"/>
  <c r="BE167" i="3"/>
  <c r="BE179" i="3"/>
  <c r="BE185" i="3"/>
  <c r="BE186" i="3"/>
  <c r="BE187" i="3"/>
  <c r="BE188" i="3"/>
  <c r="BE189" i="3"/>
  <c r="BE192" i="3"/>
  <c r="BE194" i="3"/>
  <c r="BE196" i="3"/>
  <c r="BE199" i="3"/>
  <c r="BE212" i="3"/>
  <c r="BE214" i="3"/>
  <c r="BE215" i="3"/>
  <c r="BE217" i="3"/>
  <c r="BE221" i="3"/>
  <c r="BE225" i="3"/>
  <c r="BE241" i="3"/>
  <c r="BE246" i="3"/>
  <c r="BE249" i="3"/>
  <c r="BE261" i="3"/>
  <c r="BE264" i="3"/>
  <c r="BE269" i="3"/>
  <c r="BE271" i="3"/>
  <c r="BE276" i="3"/>
  <c r="BE279" i="3"/>
  <c r="BE286" i="3"/>
  <c r="BE289" i="3"/>
  <c r="BE293" i="3"/>
  <c r="BE295" i="3"/>
  <c r="BE298" i="3"/>
  <c r="BE300" i="3"/>
  <c r="BE303" i="3"/>
  <c r="BE304" i="3"/>
  <c r="BE305" i="3"/>
  <c r="BE315" i="3"/>
  <c r="BE321" i="3"/>
  <c r="BE322" i="3"/>
  <c r="BE329" i="3"/>
  <c r="BE340" i="3"/>
  <c r="BE351" i="3"/>
  <c r="BE356" i="3"/>
  <c r="BE357" i="3"/>
  <c r="F91" i="3"/>
  <c r="BE146" i="3"/>
  <c r="BE147" i="3"/>
  <c r="BE157" i="3"/>
  <c r="BE158" i="3"/>
  <c r="BE163" i="3"/>
  <c r="BE164" i="3"/>
  <c r="BE168" i="3"/>
  <c r="BE169" i="3"/>
  <c r="BE172" i="3"/>
  <c r="BE173" i="3"/>
  <c r="BE174" i="3"/>
  <c r="BE177" i="3"/>
  <c r="BE178" i="3"/>
  <c r="BE190" i="3"/>
  <c r="BE204" i="3"/>
  <c r="BE207" i="3"/>
  <c r="BE208" i="3"/>
  <c r="BE209" i="3"/>
  <c r="BE218" i="3"/>
  <c r="BE222" i="3"/>
  <c r="BE233" i="3"/>
  <c r="BE234" i="3"/>
  <c r="BE236" i="3"/>
  <c r="BE238" i="3"/>
  <c r="BE239" i="3"/>
  <c r="BE243" i="3"/>
  <c r="BE244" i="3"/>
  <c r="BE245" i="3"/>
  <c r="BE250" i="3"/>
  <c r="BE251" i="3"/>
  <c r="BE252" i="3"/>
  <c r="BE256" i="3"/>
  <c r="BE257" i="3"/>
  <c r="BE283" i="3"/>
  <c r="BE285" i="3"/>
  <c r="BE291" i="3"/>
  <c r="BE299" i="3"/>
  <c r="BE307" i="3"/>
  <c r="BE308" i="3"/>
  <c r="BE309" i="3"/>
  <c r="BE317" i="3"/>
  <c r="BE320" i="3"/>
  <c r="BE324" i="3"/>
  <c r="BE330" i="3"/>
  <c r="BE334" i="3"/>
  <c r="BE343" i="3"/>
  <c r="BE347" i="3"/>
  <c r="BE353" i="3"/>
  <c r="E85" i="3"/>
  <c r="BE156" i="3"/>
  <c r="BE159" i="3"/>
  <c r="BE162" i="3"/>
  <c r="BE180" i="3"/>
  <c r="BE181" i="3"/>
  <c r="BE183" i="3"/>
  <c r="BE191" i="3"/>
  <c r="BE200" i="3"/>
  <c r="BE211" i="3"/>
  <c r="BE213" i="3"/>
  <c r="BE223" i="3"/>
  <c r="BE224" i="3"/>
  <c r="BE226" i="3"/>
  <c r="BE232" i="3"/>
  <c r="BE253" i="3"/>
  <c r="BE258" i="3"/>
  <c r="BE259" i="3"/>
  <c r="BE260" i="3"/>
  <c r="BE263" i="3"/>
  <c r="BE266" i="3"/>
  <c r="BE281" i="3"/>
  <c r="BE282" i="3"/>
  <c r="BE284" i="3"/>
  <c r="BE290" i="3"/>
  <c r="BE294" i="3"/>
  <c r="BE306" i="3"/>
  <c r="BE314" i="3"/>
  <c r="BE326" i="3"/>
  <c r="BE327" i="3"/>
  <c r="BE331" i="3"/>
  <c r="BE332" i="3"/>
  <c r="BE333" i="3"/>
  <c r="BE335" i="3"/>
  <c r="BE341" i="3"/>
  <c r="BE342" i="3"/>
  <c r="BE348" i="3"/>
  <c r="BE349" i="3"/>
  <c r="BE144" i="2"/>
  <c r="BE156" i="2"/>
  <c r="BE163" i="2"/>
  <c r="BE179" i="2"/>
  <c r="BE260" i="2"/>
  <c r="BE282" i="2"/>
  <c r="BE294" i="2"/>
  <c r="BE297" i="2"/>
  <c r="BE326" i="2"/>
  <c r="BE344" i="2"/>
  <c r="BE357" i="2"/>
  <c r="BE359" i="2"/>
  <c r="BE392" i="2"/>
  <c r="BE402" i="2"/>
  <c r="J89" i="2"/>
  <c r="E120" i="2"/>
  <c r="F127" i="2"/>
  <c r="BE133" i="2"/>
  <c r="BE141" i="2"/>
  <c r="BE160" i="2"/>
  <c r="BE161" i="2"/>
  <c r="BE189" i="2"/>
  <c r="BE192" i="2"/>
  <c r="BE204" i="2"/>
  <c r="BE276" i="2"/>
  <c r="BE286" i="2"/>
  <c r="BE360" i="2"/>
  <c r="BE362" i="2"/>
  <c r="BE365" i="2"/>
  <c r="BE386" i="2"/>
  <c r="BE396" i="2"/>
  <c r="BE410" i="2"/>
  <c r="BE172" i="2"/>
  <c r="BE195" i="2"/>
  <c r="BE199" i="2"/>
  <c r="BE240" i="2"/>
  <c r="BE242" i="2"/>
  <c r="BE253" i="2"/>
  <c r="BE255" i="2"/>
  <c r="BE270" i="2"/>
  <c r="BE290" i="2"/>
  <c r="BE305" i="2"/>
  <c r="BE313" i="2"/>
  <c r="BE318" i="2"/>
  <c r="BE334" i="2"/>
  <c r="BE340" i="2"/>
  <c r="BE353" i="2"/>
  <c r="BE355" i="2"/>
  <c r="BE370" i="2"/>
  <c r="BE374" i="2"/>
  <c r="BE378" i="2"/>
  <c r="BE382" i="2"/>
  <c r="BE388" i="2"/>
  <c r="BE390" i="2"/>
  <c r="BE421" i="2"/>
  <c r="BE150" i="2"/>
  <c r="BE165" i="2"/>
  <c r="BE180" i="2"/>
  <c r="BE184" i="2"/>
  <c r="BE188" i="2"/>
  <c r="BE244" i="2"/>
  <c r="BE248" i="2"/>
  <c r="BE271" i="2"/>
  <c r="BE292" i="2"/>
  <c r="BE329" i="2"/>
  <c r="BE336" i="2"/>
  <c r="BE348" i="2"/>
  <c r="BE354" i="2"/>
  <c r="BE358" i="2"/>
  <c r="BE394" i="2"/>
  <c r="BE404" i="2"/>
  <c r="BE406" i="2"/>
  <c r="BE412" i="2"/>
  <c r="BE414" i="2"/>
  <c r="BE428" i="2"/>
  <c r="F36" i="2"/>
  <c r="BC95" i="1" s="1"/>
  <c r="F34" i="2"/>
  <c r="BA95" i="1" s="1"/>
  <c r="F34" i="3"/>
  <c r="BA96" i="1" s="1"/>
  <c r="F36" i="3"/>
  <c r="BC96" i="1" s="1"/>
  <c r="F37" i="2"/>
  <c r="BD95" i="1" s="1"/>
  <c r="F37" i="3"/>
  <c r="BD96" i="1" s="1"/>
  <c r="F35" i="4"/>
  <c r="BB97" i="1"/>
  <c r="F36" i="5"/>
  <c r="BC98" i="1" s="1"/>
  <c r="J34" i="5"/>
  <c r="AW98" i="1"/>
  <c r="F35" i="2"/>
  <c r="BB95" i="1" s="1"/>
  <c r="F35" i="3"/>
  <c r="BB96" i="1" s="1"/>
  <c r="F37" i="4"/>
  <c r="BD97" i="1"/>
  <c r="F36" i="4"/>
  <c r="BC97" i="1" s="1"/>
  <c r="F35" i="5"/>
  <c r="BB98" i="1" s="1"/>
  <c r="J34" i="2"/>
  <c r="AW95" i="1" s="1"/>
  <c r="J34" i="3"/>
  <c r="AW96" i="1" s="1"/>
  <c r="F34" i="4"/>
  <c r="BA97" i="1" s="1"/>
  <c r="J34" i="4"/>
  <c r="AW97" i="1" s="1"/>
  <c r="F37" i="5"/>
  <c r="BD98" i="1"/>
  <c r="F34" i="5"/>
  <c r="BA98" i="1" s="1"/>
  <c r="T126" i="4" l="1"/>
  <c r="R363" i="2"/>
  <c r="T197" i="3"/>
  <c r="T142" i="3"/>
  <c r="T141" i="3"/>
  <c r="T363" i="2"/>
  <c r="R131" i="2"/>
  <c r="R130" i="2"/>
  <c r="R127" i="4"/>
  <c r="R126" i="4" s="1"/>
  <c r="T131" i="2"/>
  <c r="P363" i="2"/>
  <c r="P166" i="4"/>
  <c r="P126" i="4"/>
  <c r="AU97" i="1"/>
  <c r="P131" i="2"/>
  <c r="P197" i="3"/>
  <c r="P142" i="3"/>
  <c r="P141" i="3" s="1"/>
  <c r="AU96" i="1" s="1"/>
  <c r="R197" i="3"/>
  <c r="R142" i="3" s="1"/>
  <c r="R141" i="3" s="1"/>
  <c r="BK363" i="2"/>
  <c r="J363" i="2"/>
  <c r="J106" i="2"/>
  <c r="BK127" i="5"/>
  <c r="BK126" i="5"/>
  <c r="J126" i="5"/>
  <c r="J30" i="5" s="1"/>
  <c r="AG98" i="1" s="1"/>
  <c r="AN98" i="1" s="1"/>
  <c r="BK131" i="2"/>
  <c r="J131" i="2"/>
  <c r="J97" i="2"/>
  <c r="BK272" i="3"/>
  <c r="J272" i="3" s="1"/>
  <c r="J111" i="3" s="1"/>
  <c r="BK127" i="4"/>
  <c r="J127" i="4" s="1"/>
  <c r="J97" i="4" s="1"/>
  <c r="BK166" i="4"/>
  <c r="J166" i="4"/>
  <c r="J102" i="4"/>
  <c r="J197" i="3"/>
  <c r="J102" i="3"/>
  <c r="J33" i="3"/>
  <c r="AV96" i="1" s="1"/>
  <c r="AT96" i="1" s="1"/>
  <c r="F33" i="2"/>
  <c r="AZ95" i="1" s="1"/>
  <c r="F33" i="4"/>
  <c r="AZ97" i="1"/>
  <c r="BB94" i="1"/>
  <c r="W31" i="1" s="1"/>
  <c r="BA94" i="1"/>
  <c r="AW94" i="1" s="1"/>
  <c r="AK30" i="1" s="1"/>
  <c r="F33" i="3"/>
  <c r="AZ96" i="1" s="1"/>
  <c r="F33" i="5"/>
  <c r="AZ98" i="1"/>
  <c r="BD94" i="1"/>
  <c r="W33" i="1" s="1"/>
  <c r="J33" i="2"/>
  <c r="AV95" i="1" s="1"/>
  <c r="AT95" i="1" s="1"/>
  <c r="J33" i="4"/>
  <c r="AV97" i="1" s="1"/>
  <c r="AT97" i="1" s="1"/>
  <c r="J33" i="5"/>
  <c r="AV98" i="1" s="1"/>
  <c r="AT98" i="1" s="1"/>
  <c r="BC94" i="1"/>
  <c r="W32" i="1" s="1"/>
  <c r="P130" i="2" l="1"/>
  <c r="AU95" i="1" s="1"/>
  <c r="AU94" i="1" s="1"/>
  <c r="T130" i="2"/>
  <c r="BK126" i="4"/>
  <c r="J126" i="4" s="1"/>
  <c r="J30" i="4" s="1"/>
  <c r="AG97" i="1" s="1"/>
  <c r="J96" i="5"/>
  <c r="BK142" i="3"/>
  <c r="J142" i="3" s="1"/>
  <c r="J97" i="3" s="1"/>
  <c r="J127" i="5"/>
  <c r="J97" i="5"/>
  <c r="BK130" i="2"/>
  <c r="J130" i="2"/>
  <c r="J96" i="2"/>
  <c r="J39" i="5"/>
  <c r="AX94" i="1"/>
  <c r="W30" i="1"/>
  <c r="AY94" i="1"/>
  <c r="AZ94" i="1"/>
  <c r="AV94" i="1"/>
  <c r="AK29" i="1" s="1"/>
  <c r="J39" i="4" l="1"/>
  <c r="BK141" i="3"/>
  <c r="J141" i="3"/>
  <c r="J96" i="3" s="1"/>
  <c r="J96" i="4"/>
  <c r="AN97" i="1"/>
  <c r="J30" i="2"/>
  <c r="AG95" i="1"/>
  <c r="AT94" i="1"/>
  <c r="W29" i="1"/>
  <c r="J39" i="2" l="1"/>
  <c r="AN95" i="1"/>
  <c r="J30" i="3"/>
  <c r="AG96" i="1"/>
  <c r="AN96" i="1" s="1"/>
  <c r="J39" i="3" l="1"/>
  <c r="AG94" i="1"/>
  <c r="AK26" i="1" s="1"/>
  <c r="AK35" i="1" l="1"/>
  <c r="AN94" i="1"/>
</calcChain>
</file>

<file path=xl/sharedStrings.xml><?xml version="1.0" encoding="utf-8"?>
<sst xmlns="http://schemas.openxmlformats.org/spreadsheetml/2006/main" count="8185" uniqueCount="1423">
  <si>
    <t>Export Komplet</t>
  </si>
  <si>
    <t/>
  </si>
  <si>
    <t>2.0</t>
  </si>
  <si>
    <t>False</t>
  </si>
  <si>
    <t>{5c7531fc-d49e-4c30-9792-ffb6a3bc8764}</t>
  </si>
  <si>
    <t>&gt;&gt;  skryté sloupce  &lt;&lt;</t>
  </si>
  <si>
    <t>0,1</t>
  </si>
  <si>
    <t>21</t>
  </si>
  <si>
    <t>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</si>
  <si>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</si>
  <si>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</si>
  <si>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</si>
  <si>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</si>
  <si>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</si>
  <si>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</si>
  <si>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Projektis2892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</si>
  <si>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</si>
  <si>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</si>
  <si>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GO pavilonu nosorožců 1, ZOO Dvůr Králové n.L.- oprava</t>
  </si>
  <si>
    <t>KSO:</t>
  </si>
  <si>
    <t>CC-CZ:</t>
  </si>
  <si>
    <t>Místo:</t>
  </si>
  <si>
    <t>Dvůr Králové nad Labem</t>
  </si>
  <si>
    <t>Datum:</t>
  </si>
  <si>
    <t>3. 1. 2023</t>
  </si>
  <si>
    <t>Zadavatel:</t>
  </si>
  <si>
    <t>IČ:</t>
  </si>
  <si>
    <t>ZOO Dvůr Králové a.s., Štefánikova 1029, D.K.n.L.</t>
  </si>
  <si>
    <t>DIČ:</t>
  </si>
  <si>
    <t>Uchazeč:</t>
  </si>
  <si>
    <t>Vyplň údaj</t>
  </si>
  <si>
    <t>Projektant:</t>
  </si>
  <si>
    <t>Projektis DK s r.o., Legionářská 562, D.K.n.L.</t>
  </si>
  <si>
    <t>True</t>
  </si>
  <si>
    <t>Zpracovatel:</t>
  </si>
  <si>
    <t>ing. V. Švehla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</si>
  <si>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</si>
  <si>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</si>
  <si>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</si>
  <si>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</si>
  <si>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</si>
  <si>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</si>
  <si>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</si>
  <si>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</si>
  <si>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</si>
  <si>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</si>
  <si>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</si>
  <si>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</si>
  <si>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</si>
  <si>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</si>
  <si>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</si>
  <si>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</si>
  <si>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</si>
  <si>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</si>
  <si>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</si>
  <si>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</si>
  <si>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</si>
  <si>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</si>
  <si>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</si>
  <si>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</si>
  <si>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</si>
  <si>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</si>
  <si>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</si>
  <si>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</si>
  <si>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</si>
  <si>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</si>
  <si>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</si>
  <si>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</si>
  <si>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</si>
  <si>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</si>
  <si>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</si>
  <si>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</si>
  <si>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</si>
  <si>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</si>
  <si>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</si>
  <si>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</si>
  <si>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</si>
  <si>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</si>
  <si>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</si>
  <si>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</si>
  <si>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</si>
  <si>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</si>
  <si>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11</t>
  </si>
  <si>
    <t>SO 01 Pavilon nosorožců - AR + ST - oprava</t>
  </si>
  <si>
    <t>STA</t>
  </si>
  <si>
    <t>{d6dc250c-5d9c-4264-91ec-f7166acbaf3c}</t>
  </si>
  <si>
    <t>2</t>
  </si>
  <si>
    <t>SO 01 - Silnoproud a slaboproud - oprava</t>
  </si>
  <si>
    <t>{c55a4bc4-6cb0-45d8-b229-4f333407c29f}</t>
  </si>
  <si>
    <t>31</t>
  </si>
  <si>
    <t>SO 01 - Zdravotní technika - oprava</t>
  </si>
  <si>
    <t>{d2e9a9de-d75c-4cc5-a636-3984a3e63743}</t>
  </si>
  <si>
    <t>6</t>
  </si>
  <si>
    <t>Vedlejší náklady - oprava</t>
  </si>
  <si>
    <t>{14c71110-0d4a-40e3-b975-aa9f26d701be}</t>
  </si>
  <si>
    <t>fig11</t>
  </si>
  <si>
    <t>úprava vnitřních stěn</t>
  </si>
  <si>
    <t>719,676</t>
  </si>
  <si>
    <t>fig41</t>
  </si>
  <si>
    <t>140/120</t>
  </si>
  <si>
    <t>25,46</t>
  </si>
  <si>
    <t>KRYCÍ LIST SOUPISU PRACÍ</t>
  </si>
  <si>
    <t>fig42</t>
  </si>
  <si>
    <t>140/160</t>
  </si>
  <si>
    <t>141,13</t>
  </si>
  <si>
    <t>fig81</t>
  </si>
  <si>
    <t>zámečnické konstrukce černý materiál</t>
  </si>
  <si>
    <t>205,6</t>
  </si>
  <si>
    <t>fig82</t>
  </si>
  <si>
    <t>zámečnické konstrukce žárově zinkované</t>
  </si>
  <si>
    <t>469,3</t>
  </si>
  <si>
    <t>fig85</t>
  </si>
  <si>
    <t>ocelové konstrukce žárově zinkované</t>
  </si>
  <si>
    <t>21484,9</t>
  </si>
  <si>
    <t>Objekt:</t>
  </si>
  <si>
    <t>11 - SO 01 Pavilon nosorožců - AR + ST - oprava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</si>
  <si>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</si>
  <si>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</si>
  <si>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</si>
  <si>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</si>
  <si>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</si>
  <si>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</si>
  <si>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</si>
  <si>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</si>
  <si>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</si>
  <si>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</si>
  <si>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</si>
  <si>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</si>
  <si>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</si>
  <si>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</si>
  <si>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</si>
  <si>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762 - Konstrukce tesařské</t>
  </si>
  <si>
    <t xml:space="preserve">    764 - Konstrukce klempířské</t>
  </si>
  <si>
    <t xml:space="preserve">    767 - Konstrukce zámečnické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</si>
  <si>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</si>
  <si>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</si>
  <si>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</si>
  <si>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</si>
  <si>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</si>
  <si>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</si>
  <si>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</si>
  <si>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</si>
  <si>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</si>
  <si>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</si>
  <si>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</si>
  <si>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</si>
  <si>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</si>
  <si>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</si>
  <si>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</si>
  <si>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</si>
  <si>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</si>
  <si>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</si>
  <si>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</si>
  <si>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113106192</t>
  </si>
  <si>
    <t>Rozebrání vozovek ze silničních dílců se spárami zalitými cementovou maltou strojně pl do 50 m2</t>
  </si>
  <si>
    <t>m2</t>
  </si>
  <si>
    <t>CS ÚRS 2021 02</t>
  </si>
  <si>
    <t>4</t>
  </si>
  <si>
    <t>1216513199</t>
  </si>
  <si>
    <t>VV</t>
  </si>
  <si>
    <t>3,0*1,0*2</t>
  </si>
  <si>
    <t>3,0*0,5*6</t>
  </si>
  <si>
    <t>3,0*1,0*9</t>
  </si>
  <si>
    <t>Mezisoučet                                       "Och1"</t>
  </si>
  <si>
    <t>3</t>
  </si>
  <si>
    <t>3,0*1,5*24                      "kanalizace"</t>
  </si>
  <si>
    <t>Mezisoučet</t>
  </si>
  <si>
    <t>Součet</t>
  </si>
  <si>
    <t>8</t>
  </si>
  <si>
    <t>174151102</t>
  </si>
  <si>
    <t>Zásyp v uzavřených prostorech sypaninou se zhutněním</t>
  </si>
  <si>
    <t>m3</t>
  </si>
  <si>
    <t>1867443936</t>
  </si>
  <si>
    <t>1,0*1,0*1,6                        "stávající zděná šachta"</t>
  </si>
  <si>
    <t>Zakládání</t>
  </si>
  <si>
    <t>9</t>
  </si>
  <si>
    <t>271572211</t>
  </si>
  <si>
    <t>Podsyp pod základové konstrukce se zhutněním z netříděného štěrkopísku</t>
  </si>
  <si>
    <t>-164940885</t>
  </si>
  <si>
    <t>(47,82*(1,395+3,4+1,09+1,695-0,5)-3,4*0,8*7)*0,10</t>
  </si>
  <si>
    <t>Mezisoučet                         "101-109"</t>
  </si>
  <si>
    <t>(1,23+1,65+1,0+2,15+2,94+1,1+0,1)*(7,6+14,5)/2*0,10</t>
  </si>
  <si>
    <t xml:space="preserve">Mezisoučet                          "110-115" </t>
  </si>
  <si>
    <t>10</t>
  </si>
  <si>
    <t>273313711</t>
  </si>
  <si>
    <t>Základové desky z betonu tř. C 20/25</t>
  </si>
  <si>
    <t>-1708189186</t>
  </si>
  <si>
    <t>(47,82*(1,395+3,4+1,09+1,695-0,5)-3,4*0,8*7)*0,20</t>
  </si>
  <si>
    <t>(1,23+1,65+1,0+2,15+2,94+1,1+0,1)*(7,6+14,5)/2*0,15</t>
  </si>
  <si>
    <t>273351121</t>
  </si>
  <si>
    <t>Zřízení bednění základových desek</t>
  </si>
  <si>
    <t>-483988535</t>
  </si>
  <si>
    <t>47,82*2*0,20</t>
  </si>
  <si>
    <t>(4,35+1,37)*2*0,4               "váha"</t>
  </si>
  <si>
    <t>12</t>
  </si>
  <si>
    <t>273351122</t>
  </si>
  <si>
    <t>Odstranění bednění základových desek</t>
  </si>
  <si>
    <t>1614536966</t>
  </si>
  <si>
    <t>13</t>
  </si>
  <si>
    <t>273361221</t>
  </si>
  <si>
    <t>Výztuž základových desek betonářskou ocelí 10 216 (E)</t>
  </si>
  <si>
    <t>t</t>
  </si>
  <si>
    <t>-888664824</t>
  </si>
  <si>
    <t>(322,1+16,1+1,6+2,9+20,5)*0,001       "v.č. 120"</t>
  </si>
  <si>
    <t>14</t>
  </si>
  <si>
    <t>273362021</t>
  </si>
  <si>
    <t>Výztuž základových desek svařovanými sítěmi Kari</t>
  </si>
  <si>
    <t>110890274</t>
  </si>
  <si>
    <t>(7219,4+133,2+26,6+53,3+159,8)*0,001       "v.č. 120"</t>
  </si>
  <si>
    <t>274313711</t>
  </si>
  <si>
    <t>Základové pásy z betonu tř. C 20/25</t>
  </si>
  <si>
    <t>2143506658</t>
  </si>
  <si>
    <t>47,82*0,5*(0,9-0,255)                   "řez 1"</t>
  </si>
  <si>
    <t>(6,5-1,0)*0,4*(0,635-0,335)         "řez C"</t>
  </si>
  <si>
    <t xml:space="preserve">1,0*0,4*(1,535-0,335)                     "řez C" </t>
  </si>
  <si>
    <t xml:space="preserve">1,0*0,4*(1,235-0,335)                     "řez 6" </t>
  </si>
  <si>
    <t xml:space="preserve">1,55*0,4*(0,635-0,335)                  "řez 6" </t>
  </si>
  <si>
    <t>16</t>
  </si>
  <si>
    <t>274351121</t>
  </si>
  <si>
    <t>Zřízení bednění základových pasů rovného</t>
  </si>
  <si>
    <t>716504106</t>
  </si>
  <si>
    <t>47,82*2*(0,645-0,255)                   "řez 1"</t>
  </si>
  <si>
    <t>(6,5-1,0)*2*(0,635-0,335)         "řez C"</t>
  </si>
  <si>
    <t xml:space="preserve">1,0*2*(1,535-0,335)                     "řez C" </t>
  </si>
  <si>
    <t xml:space="preserve">1,0*2*(1,235-0,335)                     "řez 6" </t>
  </si>
  <si>
    <t xml:space="preserve">1,55*2*(0,635-0,335)                  "řez 6" </t>
  </si>
  <si>
    <t>17</t>
  </si>
  <si>
    <t>274351122</t>
  </si>
  <si>
    <t>Odstranění bednění základových pasů rovného</t>
  </si>
  <si>
    <t>-1698033036</t>
  </si>
  <si>
    <t>18</t>
  </si>
  <si>
    <t>275313711</t>
  </si>
  <si>
    <t>Základové patky z betonu tř. C 20/25</t>
  </si>
  <si>
    <t>1213027591</t>
  </si>
  <si>
    <t>0,8*1,75*(1,05-0,65)*7                                    "107a,b,c"</t>
  </si>
  <si>
    <t xml:space="preserve">0,8*1,65*(0,90-0,23)*7                                   "107a,b,c" </t>
  </si>
  <si>
    <t>19</t>
  </si>
  <si>
    <t>275351121</t>
  </si>
  <si>
    <t>Zřízení bednění základových patek</t>
  </si>
  <si>
    <t>-655317455</t>
  </si>
  <si>
    <t>(0,8+2*1,75)*(1,05-0,65)*7</t>
  </si>
  <si>
    <t>(0,8+2*1,65)*(0,90-0,23)*7</t>
  </si>
  <si>
    <t>20</t>
  </si>
  <si>
    <t>275351122</t>
  </si>
  <si>
    <t>Odstranění bednění základových patek</t>
  </si>
  <si>
    <t>1180719632</t>
  </si>
  <si>
    <t>275361821</t>
  </si>
  <si>
    <t>Výztuž základových patek betonářskou ocelí 10 505 (R)</t>
  </si>
  <si>
    <t>-212675286</t>
  </si>
  <si>
    <t>(4,0+241,6)*0,001                       "107c"</t>
  </si>
  <si>
    <t>Svislé a kompletní konstrukce</t>
  </si>
  <si>
    <t>326218121</t>
  </si>
  <si>
    <t>Zdění LTM z nepravidelných kamenů na sucho, objem jednoho kamene přes 0,02 m3</t>
  </si>
  <si>
    <t>969559747</t>
  </si>
  <si>
    <t>29,0*1,0*1,0                "venkovní hrazení z balvanů"</t>
  </si>
  <si>
    <t>5</t>
  </si>
  <si>
    <t>Komunikace pozemní</t>
  </si>
  <si>
    <t>32</t>
  </si>
  <si>
    <t>584121109</t>
  </si>
  <si>
    <t>Osazení silničních dílců z ŽB do lože z kameniva těženého tl 40 mm plochy do 50 m2</t>
  </si>
  <si>
    <t>939017963</t>
  </si>
  <si>
    <t>3,0*1,0*2+3,0*0,5*6+3,0*1,0*9         "Och1"</t>
  </si>
  <si>
    <t>33</t>
  </si>
  <si>
    <t>M</t>
  </si>
  <si>
    <t>593810061</t>
  </si>
  <si>
    <t>panel silniční tl. 0,215m použité</t>
  </si>
  <si>
    <t>-680490125</t>
  </si>
  <si>
    <t>Úpravy povrchů, podlahy a osazování výplní</t>
  </si>
  <si>
    <t>36</t>
  </si>
  <si>
    <t>612325412</t>
  </si>
  <si>
    <t>Oprava vnitřní vápenocementové hladké omítky stěn v rozsahu plochy přes 10 do 30 %</t>
  </si>
  <si>
    <t>-1575502721</t>
  </si>
  <si>
    <t>(23,58+0,2+23,95+7,58)*2*(3,5+(1,015+0,635)/2)            "101 - 109"</t>
  </si>
  <si>
    <t>-(7,58-1,38+23,95+0,2+23,58+7,58-3,05-1,38)*2,05        "přibetonávka"</t>
  </si>
  <si>
    <t>-1,4*2,2*7</t>
  </si>
  <si>
    <t>(1,4+2*2,2)*0,5*7</t>
  </si>
  <si>
    <t>-1,3*2,0*2</t>
  </si>
  <si>
    <t>(1,3+2*2,0)*0,5*2</t>
  </si>
  <si>
    <t>(4,76+3,49+0,14+1,2+3,1+3,25+1,74)*3,55                 "110"</t>
  </si>
  <si>
    <t>-1,3*2,0*1</t>
  </si>
  <si>
    <t>-0,95*2,1</t>
  </si>
  <si>
    <t>-1,3*2,1*1</t>
  </si>
  <si>
    <t>(1,3+2*2,1)*0,35*1</t>
  </si>
  <si>
    <t>-0,8*1,97*1</t>
  </si>
  <si>
    <t>(3,29+5,7)*2*4,0                                        "111"</t>
  </si>
  <si>
    <t>-1,65*2,38*1</t>
  </si>
  <si>
    <t>(1,65+2*2,38)*0,35*1</t>
  </si>
  <si>
    <t>(5,5+5,035+6,4+2,125+3,015)*3,5       "112"</t>
  </si>
  <si>
    <t>-2,15*2,08*1</t>
  </si>
  <si>
    <t>(2,15+2*2,08)*0,35*1</t>
  </si>
  <si>
    <t>(1,7+3,485+1,75+4,0)*3,3                       "113"</t>
  </si>
  <si>
    <t>(5,405+4,06+2,4+5,75)*3,3                     "114"</t>
  </si>
  <si>
    <t>-1,0*2,1*1</t>
  </si>
  <si>
    <t>(1,0+2*2,1)*0,4*1</t>
  </si>
  <si>
    <t>-0,8*1,97*2</t>
  </si>
  <si>
    <t>(6,48+1,24+6,85+1,25)*3,0                      "115"</t>
  </si>
  <si>
    <t>-1,1*2,1*1</t>
  </si>
  <si>
    <t>(1,1+2*2,1)*0,35*1</t>
  </si>
  <si>
    <t>-1,0*2,1</t>
  </si>
  <si>
    <t>(4,225+1,2+2,42+1,0+0,44+1,25)*3,0    "115"</t>
  </si>
  <si>
    <t>(1,0+2*2,1)*0,46</t>
  </si>
  <si>
    <t>37</t>
  </si>
  <si>
    <t>612325421</t>
  </si>
  <si>
    <t>Oprava vnitřní vápenocementové štukové omítky stěn v rozsahu plochy do 10 %</t>
  </si>
  <si>
    <t>-524849201</t>
  </si>
  <si>
    <t>38</t>
  </si>
  <si>
    <t>631311224</t>
  </si>
  <si>
    <t>Mazanina tl přes 80 do 120 mm z betonu prostého se zvýšenými nároky na prostředí tř. C 25/30</t>
  </si>
  <si>
    <t>212094256</t>
  </si>
  <si>
    <t>(17,88+18,63+28,64+6,38+17,44+13,51)*0,10                    "Pdl2"</t>
  </si>
  <si>
    <t>39</t>
  </si>
  <si>
    <t>631311225</t>
  </si>
  <si>
    <t>Mazanina tl přes 80 do 120 mm z betonu prostého se zvýšenými nároky na prostředí tř. C 30/37</t>
  </si>
  <si>
    <t>314189748</t>
  </si>
  <si>
    <t>(33,27+33,56+33,56+33,56+33,56+33,56+33,56+33,09+65,87)*0,12*1,15                  "Pdl1"</t>
  </si>
  <si>
    <t>(3,0+6,0*8+3,0)*0,5*0,12                                    "kaliště - svislá část pod přibetonávkou"</t>
  </si>
  <si>
    <t>41</t>
  </si>
  <si>
    <t>631319012</t>
  </si>
  <si>
    <t>Příplatek k mazanině tl přes 80 do 120 mm za přehlazení povrchu</t>
  </si>
  <si>
    <t>-1343772914</t>
  </si>
  <si>
    <t>43</t>
  </si>
  <si>
    <t>631319111</t>
  </si>
  <si>
    <t>Příplatek k mazanině za provedení odtokového žlábku do 200x100 mm</t>
  </si>
  <si>
    <t>m</t>
  </si>
  <si>
    <t>1018393491</t>
  </si>
  <si>
    <t>25,0+18,0</t>
  </si>
  <si>
    <t>44</t>
  </si>
  <si>
    <t>631319173</t>
  </si>
  <si>
    <t>Příplatek k mazanině tl přes 80 do 120 mm za stržení povrchu spodní vrstvy před vložením výztuže</t>
  </si>
  <si>
    <t>2109955593</t>
  </si>
  <si>
    <t>46</t>
  </si>
  <si>
    <t>631351101</t>
  </si>
  <si>
    <t>Zřízení bednění rýh a hran v podlahách</t>
  </si>
  <si>
    <t>-890765637</t>
  </si>
  <si>
    <t>(0,25+3,1+0,25+1,0)*2*0,4                 "váha"</t>
  </si>
  <si>
    <t>(5,43+3,0)*2*0,5*8                            "kaliště"</t>
  </si>
  <si>
    <t>((15,66+0,44)+2,0+18,01+3,89)*0,15       "Och1"</t>
  </si>
  <si>
    <t>12,15*0,20                          "Och2"</t>
  </si>
  <si>
    <t>1,45*6*2*0,2                     "prahy posuvných vrat det. A"</t>
  </si>
  <si>
    <t>1,45*(0,15+0,40)                     "práh posuvných vrat det. B"</t>
  </si>
  <si>
    <t>47</t>
  </si>
  <si>
    <t>631351102</t>
  </si>
  <si>
    <t>Odstranění bednění rýh a hran v podlahách</t>
  </si>
  <si>
    <t>1133297027</t>
  </si>
  <si>
    <t>49</t>
  </si>
  <si>
    <t>632481215</t>
  </si>
  <si>
    <t>Separační vrstva z geotextilie</t>
  </si>
  <si>
    <t>715869903</t>
  </si>
  <si>
    <t>(23,58+0,2+23,95)*4,3                                  "101-109 - bez kališť"</t>
  </si>
  <si>
    <t>-3,6*1,0                                                                   "váha"</t>
  </si>
  <si>
    <t>-(25,0+18,0)*0,15                                               "žlábky"</t>
  </si>
  <si>
    <t>50</t>
  </si>
  <si>
    <t>6326211341</t>
  </si>
  <si>
    <t>Litý asfalt o tl Vrstvy přes 30 do 40 mm rozprostřený ručně - T09</t>
  </si>
  <si>
    <t>1937158932</t>
  </si>
  <si>
    <t>Mezisoučet                                                             "T09"</t>
  </si>
  <si>
    <t>Ostatní konstrukce a práce, bourání</t>
  </si>
  <si>
    <t>59</t>
  </si>
  <si>
    <t>949101112</t>
  </si>
  <si>
    <t>Lešení pomocné pro objekty pozemních staveb s lešeňovou podlahou v přes 1,9 do 3,5 m zatížení do 150 kg/m2</t>
  </si>
  <si>
    <t>-838489738</t>
  </si>
  <si>
    <t>(23,58+23,95)*7,58                    "101-109"</t>
  </si>
  <si>
    <t>17,88+18,63+28,64+6,38+17,44+13,51       "110-115"</t>
  </si>
  <si>
    <t>60</t>
  </si>
  <si>
    <t>952901311</t>
  </si>
  <si>
    <t>Vyčištění budov zemědělských objektů při jakékoliv výšce podlaží</t>
  </si>
  <si>
    <t>-1532059787</t>
  </si>
  <si>
    <t>48,66*8,56                   "101-109"</t>
  </si>
  <si>
    <t>(3,29+0,3+5,04+0,3+1,24+0,435)*(8,56+15,465)/2  "110-115"</t>
  </si>
  <si>
    <t>61</t>
  </si>
  <si>
    <t>952905231</t>
  </si>
  <si>
    <t>Dezinfekce podlah po zatopení vodou</t>
  </si>
  <si>
    <t>-513805899</t>
  </si>
  <si>
    <t>1,0*1,0                        "stávající zděná šachta"</t>
  </si>
  <si>
    <t>62</t>
  </si>
  <si>
    <t>952905232</t>
  </si>
  <si>
    <t>Dezinfekce stěn po zatopení vodou</t>
  </si>
  <si>
    <t>220499507</t>
  </si>
  <si>
    <t>(1,0+1,0)*2*1,6                        "stávající zděná šachta"</t>
  </si>
  <si>
    <t>126</t>
  </si>
  <si>
    <t>961044111</t>
  </si>
  <si>
    <t>Bourání základů z betonu prostého</t>
  </si>
  <si>
    <t>1438302543</t>
  </si>
  <si>
    <t>27,219             "demolice základů stávajícího hrazení"</t>
  </si>
  <si>
    <t>68</t>
  </si>
  <si>
    <t>965042241</t>
  </si>
  <si>
    <t>Bourání podkladů pod dlažby nebo mazanin betonových nebo z litého asfaltu tl přes 100 mm pl přes 4 m2</t>
  </si>
  <si>
    <t>546050413</t>
  </si>
  <si>
    <t>(34,3+36,2+35,4+34,9+34,8+35,7+35,5+18,4+73,1+41,4)*0,15  "101-109,114"</t>
  </si>
  <si>
    <t>(10,1+3,9)*0,15                              "110,111"</t>
  </si>
  <si>
    <t>17,2*0,15                                               "112"</t>
  </si>
  <si>
    <t>39,6*0,15                                               "113"</t>
  </si>
  <si>
    <t>69</t>
  </si>
  <si>
    <t>965043441</t>
  </si>
  <si>
    <t>Bourání podkladů pod dlažby betonových s potěrem nebo teracem tl do 150 mm pl přes 4 m2</t>
  </si>
  <si>
    <t>1526779915</t>
  </si>
  <si>
    <t>(34,3+36,2+35,4+34,9+34,8+35,7+35,5+18,4+73,1+41,4)*0,20  "101-109,114"</t>
  </si>
  <si>
    <t>71</t>
  </si>
  <si>
    <t>965081343</t>
  </si>
  <si>
    <t>Bourání podlah z dlaždic betonových, teracových nebo čedičových tl do 40 mm plochy přes 1 m2</t>
  </si>
  <si>
    <t>-103246322</t>
  </si>
  <si>
    <t>34,3+36,2+35,4+34,9+34,8+35,7+35,5+18,4+73,1+41,4  "101-109,114"</t>
  </si>
  <si>
    <t>72</t>
  </si>
  <si>
    <t>965082923</t>
  </si>
  <si>
    <t>Odstranění násypů pod podlahami tl do 100 mm pl přes 2 m2</t>
  </si>
  <si>
    <t>2120885176</t>
  </si>
  <si>
    <t>(34,3+36,2+35,4+34,9+34,8+35,7+35,5+18,4+73,1+41,4)*0,10  "101-109,114"</t>
  </si>
  <si>
    <t>73</t>
  </si>
  <si>
    <t>966071123</t>
  </si>
  <si>
    <t>Demontáž ocelových kcí hmotnosti přes 10 do 50 t z profilů hmotnosti přes 13 do 30 kg/m</t>
  </si>
  <si>
    <t>647125248</t>
  </si>
  <si>
    <t>74</t>
  </si>
  <si>
    <t>978013161</t>
  </si>
  <si>
    <t>Otlučení (osekání) vnitřní vápenné nebo vápenocementové omítky stěn v rozsahu přes 30 do 50 %</t>
  </si>
  <si>
    <t>1945679810</t>
  </si>
  <si>
    <t>(48,66-0,44-0,46+7,58)*2*(3,5+(1,015+0,635)/2)  "101-111"</t>
  </si>
  <si>
    <t>(3,03+0,56+6,58+6,845+3,7+3,0+0,56+3,03+5,7)*4,0   "112,113"</t>
  </si>
  <si>
    <t>(12,385+7,2+4,0+3,0+3,3+1,74)*3,5            "114"</t>
  </si>
  <si>
    <t>76</t>
  </si>
  <si>
    <t>981513117</t>
  </si>
  <si>
    <t>Demolice konstrukcí objektů zděných z kamene na sucho těžkou mechanizací</t>
  </si>
  <si>
    <t>-1415875426</t>
  </si>
  <si>
    <t>77</t>
  </si>
  <si>
    <t>985311211</t>
  </si>
  <si>
    <t>Reprofilace líce kleneb a podhledů cementovou sanační maltou tl do 10 mm</t>
  </si>
  <si>
    <t>1787835712</t>
  </si>
  <si>
    <t>10,0                                   "stropní panely"</t>
  </si>
  <si>
    <t>2,0                                        "žb vazníky"</t>
  </si>
  <si>
    <t>Mezisoučet                             "T16"</t>
  </si>
  <si>
    <t>78</t>
  </si>
  <si>
    <t>985311912</t>
  </si>
  <si>
    <t>Příplatek při reprofilaci sanační maltou za plochu do 10 m2 jednotlivě</t>
  </si>
  <si>
    <t>-394845901</t>
  </si>
  <si>
    <t>79</t>
  </si>
  <si>
    <t>985312121</t>
  </si>
  <si>
    <t>Stěrka k vyrovnání betonových ploch líce kleneb a podhledů tl do 2 mm</t>
  </si>
  <si>
    <t>475694710</t>
  </si>
  <si>
    <t>80</t>
  </si>
  <si>
    <t>985312192</t>
  </si>
  <si>
    <t>Příplatek ke stěrce pro vyrovnání betonových ploch za plochu do 10 m2 jednotlivě</t>
  </si>
  <si>
    <t>356734568</t>
  </si>
  <si>
    <t>997</t>
  </si>
  <si>
    <t>Přesun sutě</t>
  </si>
  <si>
    <t>81</t>
  </si>
  <si>
    <t>997013111</t>
  </si>
  <si>
    <t>Vnitrostaveništní doprava suti a vybouraných hmot pro budovy v do 6 m s použitím mechanizace</t>
  </si>
  <si>
    <t>-1206417483</t>
  </si>
  <si>
    <t>82</t>
  </si>
  <si>
    <t>997013501</t>
  </si>
  <si>
    <t>Odvoz suti a vybouraných hmot na skládku nebo meziskládku do 1 km se složením</t>
  </si>
  <si>
    <t>418356180</t>
  </si>
  <si>
    <t>83</t>
  </si>
  <si>
    <t>997013509</t>
  </si>
  <si>
    <t>Příplatek k odvozu suti a vybouraných hmot na skládku ZKD 1 km přes 1 km</t>
  </si>
  <si>
    <t>-1501293320</t>
  </si>
  <si>
    <t>614,925*30 'Přepočtené koeficientem množství</t>
  </si>
  <si>
    <t>84</t>
  </si>
  <si>
    <t>997013645</t>
  </si>
  <si>
    <t>Poplatek za uložení na skládce (skládkovné) odpadu asfaltového bez dehtu kód odpadu 17 03 02</t>
  </si>
  <si>
    <t>75738116</t>
  </si>
  <si>
    <t>85</t>
  </si>
  <si>
    <t>997013811</t>
  </si>
  <si>
    <t>Poplatek za uložení na skládce (skládkovné) stavebního odpadu dřevěného kód odpadu 17 02 01</t>
  </si>
  <si>
    <t>87105070</t>
  </si>
  <si>
    <t>86</t>
  </si>
  <si>
    <t>997013869</t>
  </si>
  <si>
    <t>Poplatek za uložení stavebního odpadu na recyklační skládce (skládkovné) ze směsí betonu, cihel a keramických výrobků kód odpadu 17 01 07</t>
  </si>
  <si>
    <t>-710975837</t>
  </si>
  <si>
    <t>87</t>
  </si>
  <si>
    <t>997013873</t>
  </si>
  <si>
    <t>Poplatek za uložení stavebního odpadu na recyklační skládce (skládkovné) zeminy a kamení zatříděného do Katalogu odpadů pod kódem 17 05 04</t>
  </si>
  <si>
    <t>1529434892</t>
  </si>
  <si>
    <t>998</t>
  </si>
  <si>
    <t>Přesun hmot</t>
  </si>
  <si>
    <t>88</t>
  </si>
  <si>
    <t>998011001</t>
  </si>
  <si>
    <t>Přesun hmot pro budovy zděné v do 6 m</t>
  </si>
  <si>
    <t>771388016</t>
  </si>
  <si>
    <t>PSV</t>
  </si>
  <si>
    <t>Práce a dodávky PSV</t>
  </si>
  <si>
    <t>762</t>
  </si>
  <si>
    <t>Konstrukce tesařské</t>
  </si>
  <si>
    <t>96</t>
  </si>
  <si>
    <t>762083122</t>
  </si>
  <si>
    <t>Impregnace řeziva proti dřevokaznému hmyzu, houbám a plísním máčením třída ohrožení 3 a 4</t>
  </si>
  <si>
    <t>1921875214</t>
  </si>
  <si>
    <t>fig41*0,14*0,12</t>
  </si>
  <si>
    <t>fig42*0,14*0,16</t>
  </si>
  <si>
    <t>97</t>
  </si>
  <si>
    <t>762331812</t>
  </si>
  <si>
    <t>Demontáž vázaných kcí krovů z hranolů průřezové pl přes 120 do 224 cm2</t>
  </si>
  <si>
    <t>165149686</t>
  </si>
  <si>
    <t>10,56+3,5+3,02+8,38                     "140/120"</t>
  </si>
  <si>
    <t>128,93+12,2                                      "140/160"</t>
  </si>
  <si>
    <t>98</t>
  </si>
  <si>
    <t>762332132</t>
  </si>
  <si>
    <t>Montáž vázaných kcí krovů pravidelných z hraněného řeziva průřezové pl přes 120 do 224 cm2</t>
  </si>
  <si>
    <t>-1040548289</t>
  </si>
  <si>
    <t>101</t>
  </si>
  <si>
    <t>762395000</t>
  </si>
  <si>
    <t>Spojovací prostředky krovů, bednění, laťování, nadstřešních konstrukcí</t>
  </si>
  <si>
    <t>-217467708</t>
  </si>
  <si>
    <t>102</t>
  </si>
  <si>
    <t>60512130</t>
  </si>
  <si>
    <t>hranol stavební řezivo průřezu do 224cm2 do dl 6m</t>
  </si>
  <si>
    <t>1131323891</t>
  </si>
  <si>
    <t>fig41*0,14*0,12*1,1</t>
  </si>
  <si>
    <t>fig42*0,14*0,16*1,1</t>
  </si>
  <si>
    <t>104</t>
  </si>
  <si>
    <t>998762101</t>
  </si>
  <si>
    <t>Přesun hmot tonážní pro kce tesařské v objektech v do 6 m</t>
  </si>
  <si>
    <t>1370396454</t>
  </si>
  <si>
    <t>764</t>
  </si>
  <si>
    <t>Konstrukce klempířské</t>
  </si>
  <si>
    <t>107</t>
  </si>
  <si>
    <t>823501693</t>
  </si>
  <si>
    <t>5,0*2</t>
  </si>
  <si>
    <t>109</t>
  </si>
  <si>
    <t>764521445</t>
  </si>
  <si>
    <t>Kotlík oválný (trychtýřový) pro podokapní žlaby z Al plechu 400/120 mm</t>
  </si>
  <si>
    <t>kus</t>
  </si>
  <si>
    <t>-551640816</t>
  </si>
  <si>
    <t>110</t>
  </si>
  <si>
    <t>764528423</t>
  </si>
  <si>
    <t>Svody kruhové včetně objímek, kolen, odskoků z Al plechu průměru 120 mm</t>
  </si>
  <si>
    <t>-774219443</t>
  </si>
  <si>
    <t>111</t>
  </si>
  <si>
    <t>998764101</t>
  </si>
  <si>
    <t>Přesun hmot tonážní pro konstrukce klempířské v objektech v do 6 m</t>
  </si>
  <si>
    <t>-1173128031</t>
  </si>
  <si>
    <t>767</t>
  </si>
  <si>
    <t>Konstrukce zámečnické</t>
  </si>
  <si>
    <t>115</t>
  </si>
  <si>
    <t>767995115</t>
  </si>
  <si>
    <t>Montáž atypických zámečnických konstrukcí hm přes 50 do 100 kg</t>
  </si>
  <si>
    <t>kg</t>
  </si>
  <si>
    <t>-1016809245</t>
  </si>
  <si>
    <t>205,6                                      "Z1"</t>
  </si>
  <si>
    <t>Mezisoučet                      "černý materiál"</t>
  </si>
  <si>
    <t>136,5+99,0+20,5+73,3+140,0        "Z2,3,5,11,12"</t>
  </si>
  <si>
    <t>Mezisoučet                     "žárově zinkovaný materiál"</t>
  </si>
  <si>
    <t>116</t>
  </si>
  <si>
    <t>553999011</t>
  </si>
  <si>
    <t>zámečnické konstrukce</t>
  </si>
  <si>
    <t>-1408731706</t>
  </si>
  <si>
    <t>117</t>
  </si>
  <si>
    <t>553999012</t>
  </si>
  <si>
    <t>zámečnické konstrukce žárově zinkovaná</t>
  </si>
  <si>
    <t>242025360</t>
  </si>
  <si>
    <t>118</t>
  </si>
  <si>
    <t>767995117</t>
  </si>
  <si>
    <t>Montáž atypických zámečnických konstrukcí hm přes 250 do 500 kg</t>
  </si>
  <si>
    <t>-54380179</t>
  </si>
  <si>
    <t>8140,7+13344,2</t>
  </si>
  <si>
    <t>Mezisoučet                      "konstrukce žárově zinkované"</t>
  </si>
  <si>
    <t>119</t>
  </si>
  <si>
    <t>553999009</t>
  </si>
  <si>
    <t>atypická ocelová konstrukce žárově zinkovaná</t>
  </si>
  <si>
    <t>-1953373252</t>
  </si>
  <si>
    <t>120</t>
  </si>
  <si>
    <t>998767101</t>
  </si>
  <si>
    <t>Přesun hmot tonážní pro zámečnické konstrukce v objektech v do 6 m</t>
  </si>
  <si>
    <t>1643313087</t>
  </si>
  <si>
    <t>784</t>
  </si>
  <si>
    <t>Dokončovací práce - malby a tapety</t>
  </si>
  <si>
    <t>121</t>
  </si>
  <si>
    <t>784111043</t>
  </si>
  <si>
    <t>Omytí podkladu s odmaštěním v místnostech v přes 3,80 do 5,00 m</t>
  </si>
  <si>
    <t>672314289</t>
  </si>
  <si>
    <t>(23,58+0,2+23,95)*7,58*1,1            "žebrované panely"</t>
  </si>
  <si>
    <t>7,58*(0,635+1,015)/2*2*7               "plnostěnné vazníky"</t>
  </si>
  <si>
    <t>Mezisoučet                                 "stropy"</t>
  </si>
  <si>
    <t>(23,58+0,2+23,95+7,58)*2*(1,42+(1,015+0,635)/2)            "101 - 109"</t>
  </si>
  <si>
    <t>Mezisoučet                                   "stěny"</t>
  </si>
  <si>
    <t>123</t>
  </si>
  <si>
    <t>784181103</t>
  </si>
  <si>
    <t>Základní akrylátová jednonásobná bezbarvá penetrace podkladu v místnostech v přes 3,80 do 5,00 m</t>
  </si>
  <si>
    <t>-1124915015</t>
  </si>
  <si>
    <t>125</t>
  </si>
  <si>
    <t>784221103</t>
  </si>
  <si>
    <t>Dvojnásobné bílé malby ze směsí za sucha dobře otěruvzdorných v místnostech přes 3,80 do 5,00 m</t>
  </si>
  <si>
    <t>2094016413</t>
  </si>
  <si>
    <t>2 - SO 01 - Silnoproud a slaboproud - oprava</t>
  </si>
  <si>
    <t xml:space="preserve"> </t>
  </si>
  <si>
    <t>M - Práce a dodávky M</t>
  </si>
  <si>
    <t xml:space="preserve">    2111-M - Dodávky zařízení</t>
  </si>
  <si>
    <t xml:space="preserve">    2112-M - Dodávky zařízení</t>
  </si>
  <si>
    <t xml:space="preserve">    212-M - Doprava dodávek</t>
  </si>
  <si>
    <t xml:space="preserve">    213-M - Přesun dodávek</t>
  </si>
  <si>
    <t xml:space="preserve">    214-M - Materiál elektromontážní</t>
  </si>
  <si>
    <t xml:space="preserve">      D2 - Úložný materiál</t>
  </si>
  <si>
    <t xml:space="preserve">      D3 - Kabely</t>
  </si>
  <si>
    <t xml:space="preserve">      D4 - Přístroje</t>
  </si>
  <si>
    <t xml:space="preserve">      D5 - Svítidla</t>
  </si>
  <si>
    <t xml:space="preserve">      D6 - Datové rozvody</t>
  </si>
  <si>
    <t xml:space="preserve">      D7 - EZS</t>
  </si>
  <si>
    <t xml:space="preserve">    215-M - Prořez</t>
  </si>
  <si>
    <t xml:space="preserve">    216-M - Materiál podružný</t>
  </si>
  <si>
    <t xml:space="preserve">    217-M - Elektromontáže</t>
  </si>
  <si>
    <t xml:space="preserve">      D1 - Rozvaděč</t>
  </si>
  <si>
    <t xml:space="preserve">    219-M - PPV pro elektromontáže</t>
  </si>
  <si>
    <t xml:space="preserve">    2192-M - Ostatní</t>
  </si>
  <si>
    <t xml:space="preserve">    2193-M - Revize</t>
  </si>
  <si>
    <t>Práce a dodávky M</t>
  </si>
  <si>
    <t>2111-M</t>
  </si>
  <si>
    <t>Dodávky zařízení</t>
  </si>
  <si>
    <t>000760404</t>
  </si>
  <si>
    <t>skříň nástěnná 300x250x155</t>
  </si>
  <si>
    <t>ks</t>
  </si>
  <si>
    <t>-1988734483</t>
  </si>
  <si>
    <t>000450030</t>
  </si>
  <si>
    <t>ovladač/1Zap otočný/2pozice IP65</t>
  </si>
  <si>
    <t>202412898</t>
  </si>
  <si>
    <t>000450031</t>
  </si>
  <si>
    <t>ovladač/2Zap otočný/3pozice IP65</t>
  </si>
  <si>
    <t>-1183406107</t>
  </si>
  <si>
    <t>000784111</t>
  </si>
  <si>
    <t>svorka řadová RSA 2,5</t>
  </si>
  <si>
    <t>-2030773385</t>
  </si>
  <si>
    <t>000173105</t>
  </si>
  <si>
    <t>vodič CYA 1,5  /H07V-K/</t>
  </si>
  <si>
    <t>683276255</t>
  </si>
  <si>
    <t>999999071</t>
  </si>
  <si>
    <t>Elektroinstalace podružný materiál</t>
  </si>
  <si>
    <t>%</t>
  </si>
  <si>
    <t>-351714985</t>
  </si>
  <si>
    <t>7</t>
  </si>
  <si>
    <t>999999072</t>
  </si>
  <si>
    <t>Elektroinstalace výroba rozvaděče</t>
  </si>
  <si>
    <t>hod</t>
  </si>
  <si>
    <t>1156226991</t>
  </si>
  <si>
    <t>2112-M</t>
  </si>
  <si>
    <t>000770131</t>
  </si>
  <si>
    <t>skříňový rozváděč 2000x800x400mm IP55/20</t>
  </si>
  <si>
    <t>824524935</t>
  </si>
  <si>
    <t>000788211</t>
  </si>
  <si>
    <t>montážní přístrojový rošt s lištami</t>
  </si>
  <si>
    <t>1895223205</t>
  </si>
  <si>
    <t>000290211</t>
  </si>
  <si>
    <t>tyč plochá Cu12/5(0,54kg/m)</t>
  </si>
  <si>
    <t>1546472874</t>
  </si>
  <si>
    <t>000782511</t>
  </si>
  <si>
    <t>plastový izolátor 05780/30mm/M6/1kV</t>
  </si>
  <si>
    <t>-1044104808</t>
  </si>
  <si>
    <t>000781177</t>
  </si>
  <si>
    <t>lišta propojovací CU 16/3</t>
  </si>
  <si>
    <t>203907557</t>
  </si>
  <si>
    <t>000290211.1</t>
  </si>
  <si>
    <t>lišta nulová CU 25 160A</t>
  </si>
  <si>
    <t>-1671461819</t>
  </si>
  <si>
    <t>000782411</t>
  </si>
  <si>
    <t>držák přípojnic L1,2,3-12/10, N,PEN 12x5</t>
  </si>
  <si>
    <t>2137431653</t>
  </si>
  <si>
    <t>342450049</t>
  </si>
  <si>
    <t>000173108</t>
  </si>
  <si>
    <t>vodič CYA 6  /H07V-K/</t>
  </si>
  <si>
    <t>-1850868937</t>
  </si>
  <si>
    <t>000173111</t>
  </si>
  <si>
    <t>vodič CYA 25  /H07V-K/</t>
  </si>
  <si>
    <t>-2088167206</t>
  </si>
  <si>
    <t>000173114</t>
  </si>
  <si>
    <t>vodič CYA 70  /H07V-K/</t>
  </si>
  <si>
    <t>-634353185</t>
  </si>
  <si>
    <t>000784451</t>
  </si>
  <si>
    <t>rozbočovací svorkovnice 70/25mm2</t>
  </si>
  <si>
    <t>933813582</t>
  </si>
  <si>
    <t>000761164</t>
  </si>
  <si>
    <t>svorkovnice MET</t>
  </si>
  <si>
    <t>940472311</t>
  </si>
  <si>
    <t>1203014553</t>
  </si>
  <si>
    <t>22</t>
  </si>
  <si>
    <t>000471001</t>
  </si>
  <si>
    <t>svodič přepětí TNC SPD TI+TII</t>
  </si>
  <si>
    <t>-631215596</t>
  </si>
  <si>
    <t>23</t>
  </si>
  <si>
    <t>000436400</t>
  </si>
  <si>
    <t>jistič 3B/160A výkonový DEON</t>
  </si>
  <si>
    <t>-877340760</t>
  </si>
  <si>
    <t>24</t>
  </si>
  <si>
    <t>000436406</t>
  </si>
  <si>
    <t>jistič 3B/100A výkonový DEON</t>
  </si>
  <si>
    <t>412215499</t>
  </si>
  <si>
    <t>25</t>
  </si>
  <si>
    <t>000784012</t>
  </si>
  <si>
    <t>sada připojovacích svorek pro výkonové jističe</t>
  </si>
  <si>
    <t>-2114628453</t>
  </si>
  <si>
    <t>26</t>
  </si>
  <si>
    <t>000483211</t>
  </si>
  <si>
    <t>elektroměr 3fázový nepřímý x/5A</t>
  </si>
  <si>
    <t>573569955</t>
  </si>
  <si>
    <t>27</t>
  </si>
  <si>
    <t>000488112</t>
  </si>
  <si>
    <t>měřící trafo proudu /10VA/tp.0,5 S 150/5A</t>
  </si>
  <si>
    <t>1430872000</t>
  </si>
  <si>
    <t>28</t>
  </si>
  <si>
    <t>000784511</t>
  </si>
  <si>
    <t>zkušební svorkovnice měření</t>
  </si>
  <si>
    <t>148088521</t>
  </si>
  <si>
    <t>29</t>
  </si>
  <si>
    <t>000430111</t>
  </si>
  <si>
    <t>pojistkový odpínač 3P/32A</t>
  </si>
  <si>
    <t>-589898617</t>
  </si>
  <si>
    <t>30</t>
  </si>
  <si>
    <t>000430133</t>
  </si>
  <si>
    <t>pojistková patrona válcová 32A</t>
  </si>
  <si>
    <t>298515257</t>
  </si>
  <si>
    <t>000434302</t>
  </si>
  <si>
    <t>jistič 1B/ 6A 10kA</t>
  </si>
  <si>
    <t>1228227317</t>
  </si>
  <si>
    <t>000434323</t>
  </si>
  <si>
    <t>jistič 1B/10A 10kA</t>
  </si>
  <si>
    <t>-1224337484</t>
  </si>
  <si>
    <t>000434325</t>
  </si>
  <si>
    <t>jistič 1B/16A 10kA</t>
  </si>
  <si>
    <t>-278036588</t>
  </si>
  <si>
    <t>34</t>
  </si>
  <si>
    <t>000434346</t>
  </si>
  <si>
    <t>jistič 1C/ 6A 10kA</t>
  </si>
  <si>
    <t>-1022710966</t>
  </si>
  <si>
    <t>35</t>
  </si>
  <si>
    <t>000434348</t>
  </si>
  <si>
    <t>jistič 1C/10A 10kA</t>
  </si>
  <si>
    <t>674554178</t>
  </si>
  <si>
    <t>000435024</t>
  </si>
  <si>
    <t>jistič 3B/16A 10kA</t>
  </si>
  <si>
    <t>1926270867</t>
  </si>
  <si>
    <t>000435024.1</t>
  </si>
  <si>
    <t>jistič 3B/40A 10kA</t>
  </si>
  <si>
    <t>-2094792773</t>
  </si>
  <si>
    <t>000438012</t>
  </si>
  <si>
    <t>proud chránič+jistič 2p B10A 30mA</t>
  </si>
  <si>
    <t>1652989358</t>
  </si>
  <si>
    <t>000438017</t>
  </si>
  <si>
    <t>proud chránič+jistič 2p/B16A 30mA</t>
  </si>
  <si>
    <t>1849136953</t>
  </si>
  <si>
    <t>40</t>
  </si>
  <si>
    <t>000438565</t>
  </si>
  <si>
    <t>proud chránič+jistič 4p/B20A 30mA</t>
  </si>
  <si>
    <t>480165420</t>
  </si>
  <si>
    <t>000784211</t>
  </si>
  <si>
    <t>rozpojovací můstek N7</t>
  </si>
  <si>
    <t>-311199692</t>
  </si>
  <si>
    <t>42</t>
  </si>
  <si>
    <t>000415011</t>
  </si>
  <si>
    <t>elektronický termostat pro topné kabely</t>
  </si>
  <si>
    <t>1930440665</t>
  </si>
  <si>
    <t>000441111</t>
  </si>
  <si>
    <t>stykač 1pól/20A na lištu</t>
  </si>
  <si>
    <t>1915524298</t>
  </si>
  <si>
    <t>000462511</t>
  </si>
  <si>
    <t>časové relé - cyklovač</t>
  </si>
  <si>
    <t>-1390560706</t>
  </si>
  <si>
    <t>45</t>
  </si>
  <si>
    <t>000462515</t>
  </si>
  <si>
    <t>spínací hodiny denní</t>
  </si>
  <si>
    <t>1648080180</t>
  </si>
  <si>
    <t>000788311</t>
  </si>
  <si>
    <t>zákryt pro vstupní kabely</t>
  </si>
  <si>
    <t>162930746</t>
  </si>
  <si>
    <t>999999073</t>
  </si>
  <si>
    <t>9608669</t>
  </si>
  <si>
    <t>48</t>
  </si>
  <si>
    <t>999999074</t>
  </si>
  <si>
    <t>590203144</t>
  </si>
  <si>
    <t>212-M</t>
  </si>
  <si>
    <t>Doprava dodávek</t>
  </si>
  <si>
    <t>999999061</t>
  </si>
  <si>
    <t>Elektroinstalace doprava dodávek</t>
  </si>
  <si>
    <t>256</t>
  </si>
  <si>
    <t>64</t>
  </si>
  <si>
    <t>724559494</t>
  </si>
  <si>
    <t>213-M</t>
  </si>
  <si>
    <t>Přesun dodávek</t>
  </si>
  <si>
    <t>999999062</t>
  </si>
  <si>
    <t>Elektroinstalace přesun dodávek</t>
  </si>
  <si>
    <t>216658572</t>
  </si>
  <si>
    <t>214-M</t>
  </si>
  <si>
    <t>Materiál elektromontážní</t>
  </si>
  <si>
    <t>D2</t>
  </si>
  <si>
    <t>Úložný materiál</t>
  </si>
  <si>
    <t>51</t>
  </si>
  <si>
    <t>000321122</t>
  </si>
  <si>
    <t>trubka ohebná PVC 16</t>
  </si>
  <si>
    <t>52</t>
  </si>
  <si>
    <t>000321124</t>
  </si>
  <si>
    <t>trubka ohebná PVC 25</t>
  </si>
  <si>
    <t>53</t>
  </si>
  <si>
    <t>000322112</t>
  </si>
  <si>
    <t>trubka tuhá PVC 16</t>
  </si>
  <si>
    <t>54</t>
  </si>
  <si>
    <t>000322114</t>
  </si>
  <si>
    <t>trubka tuhá PVC 25</t>
  </si>
  <si>
    <t>55</t>
  </si>
  <si>
    <t>000322115</t>
  </si>
  <si>
    <t>trubka tuhá PVC 32</t>
  </si>
  <si>
    <t>56</t>
  </si>
  <si>
    <t>000363631</t>
  </si>
  <si>
    <t>žlab drát 50x50 nerez</t>
  </si>
  <si>
    <t>57</t>
  </si>
  <si>
    <t>000363633</t>
  </si>
  <si>
    <t>žlab drát 150x50 nerez</t>
  </si>
  <si>
    <t>58</t>
  </si>
  <si>
    <t>000363643</t>
  </si>
  <si>
    <t>žlab drát 200x100 nerez</t>
  </si>
  <si>
    <t>000363673</t>
  </si>
  <si>
    <t>přepážka žlabu 50 nerez</t>
  </si>
  <si>
    <t>000363674</t>
  </si>
  <si>
    <t>přepážka žlabu 100 nerez</t>
  </si>
  <si>
    <t>000363721</t>
  </si>
  <si>
    <t>nosník žlabu 50 nerez</t>
  </si>
  <si>
    <t>000363723</t>
  </si>
  <si>
    <t>nosník žlabu 150 nerez</t>
  </si>
  <si>
    <t>63</t>
  </si>
  <si>
    <t>000363724</t>
  </si>
  <si>
    <t>nosník žlabu 200 nerez</t>
  </si>
  <si>
    <t>000363684</t>
  </si>
  <si>
    <t>spojka žlabu nerez</t>
  </si>
  <si>
    <t>65</t>
  </si>
  <si>
    <t>000363704</t>
  </si>
  <si>
    <t>držák krabic pro žlab</t>
  </si>
  <si>
    <t>66</t>
  </si>
  <si>
    <t>000311115</t>
  </si>
  <si>
    <t>krabice přístrojová KO68</t>
  </si>
  <si>
    <t>67</t>
  </si>
  <si>
    <t>000312911</t>
  </si>
  <si>
    <t>krabice odbočná IP54</t>
  </si>
  <si>
    <t>D3</t>
  </si>
  <si>
    <t>Kabely</t>
  </si>
  <si>
    <t>000101005</t>
  </si>
  <si>
    <t>kabel CYKY 2x1,5</t>
  </si>
  <si>
    <t>000101105</t>
  </si>
  <si>
    <t>kabel CYKY 3x1,5</t>
  </si>
  <si>
    <t>70</t>
  </si>
  <si>
    <t>000101106</t>
  </si>
  <si>
    <t>kabel CYKY 3x2,5</t>
  </si>
  <si>
    <t>000101305</t>
  </si>
  <si>
    <t>kabel CYKY 5x1,5</t>
  </si>
  <si>
    <t>000101705</t>
  </si>
  <si>
    <t>kabel CYKY 24x1,5</t>
  </si>
  <si>
    <t>000101307</t>
  </si>
  <si>
    <t>kabel CYKY 5x4</t>
  </si>
  <si>
    <t>000203301</t>
  </si>
  <si>
    <t>kabel JYTY 2x1</t>
  </si>
  <si>
    <t>75</t>
  </si>
  <si>
    <t>000101212</t>
  </si>
  <si>
    <t>kabel 1kV CYKY 3x35+25</t>
  </si>
  <si>
    <t>000101214</t>
  </si>
  <si>
    <t>kabel 1kV CYKY 3x70+50</t>
  </si>
  <si>
    <t>000171108</t>
  </si>
  <si>
    <t>vodič CY 6  /H07V-U/</t>
  </si>
  <si>
    <t>000171110</t>
  </si>
  <si>
    <t>vodič CY 16  /H07V-U/</t>
  </si>
  <si>
    <t>000171111</t>
  </si>
  <si>
    <t>vodič CY 25  /H07V-R/</t>
  </si>
  <si>
    <t>D4</t>
  </si>
  <si>
    <t>Přístroje</t>
  </si>
  <si>
    <t>000413101</t>
  </si>
  <si>
    <t>spínač 10A/250Vstř IP44 řaz.1 nástěnný</t>
  </si>
  <si>
    <t>000713171</t>
  </si>
  <si>
    <t>zásuvková skříň 1x400V 16A,2x230V 16A chránič</t>
  </si>
  <si>
    <t>000431264</t>
  </si>
  <si>
    <t>pojistková patrona PNA1(125-160A)gG</t>
  </si>
  <si>
    <t>000199232</t>
  </si>
  <si>
    <t>svorka Wago 273-253  3x2,5mm2 krabicová bezšroubo</t>
  </si>
  <si>
    <t>000199224</t>
  </si>
  <si>
    <t>svorka Wago 273-105  5x2,5mm2 krabicová bezšroubo</t>
  </si>
  <si>
    <t>D5</t>
  </si>
  <si>
    <t>Svítidla</t>
  </si>
  <si>
    <t>000521031</t>
  </si>
  <si>
    <t>A-svítidlo LED 52W 7100lm L=1580mm IP65</t>
  </si>
  <si>
    <t>000509001</t>
  </si>
  <si>
    <t>C-svítidlo LED 27W 8900lm D=375mm IP40</t>
  </si>
  <si>
    <t>000540001</t>
  </si>
  <si>
    <t>F-reflektor LED 50W 6000lm IP65</t>
  </si>
  <si>
    <t>000529015</t>
  </si>
  <si>
    <t>H-svítidlo LED 27W 3600lm IP54 kruhové</t>
  </si>
  <si>
    <t>89</t>
  </si>
  <si>
    <t>000552041</t>
  </si>
  <si>
    <t>N-svítidlo nouzové LED 1h IP65</t>
  </si>
  <si>
    <t>90</t>
  </si>
  <si>
    <t>000520001</t>
  </si>
  <si>
    <t>UV- svítidlo závěsné E27 se žárovkou UV</t>
  </si>
  <si>
    <t>D6</t>
  </si>
  <si>
    <t>Datové rozvody</t>
  </si>
  <si>
    <t>91</t>
  </si>
  <si>
    <t>000721211</t>
  </si>
  <si>
    <t>nástěnný rozváděč DT 635x530x516 12U/600</t>
  </si>
  <si>
    <t>92</t>
  </si>
  <si>
    <t>000492411</t>
  </si>
  <si>
    <t>vnitřní kamera 2MPIX IP PTZ,4xZOOM IR20m</t>
  </si>
  <si>
    <t>93</t>
  </si>
  <si>
    <t>000492411.1</t>
  </si>
  <si>
    <t>venkovní kamera 2MPIX IP PTZ,4xZOOM IR20m</t>
  </si>
  <si>
    <t>94</t>
  </si>
  <si>
    <t>000311111</t>
  </si>
  <si>
    <t>plastová konzole na stěnu pro kamery</t>
  </si>
  <si>
    <t>95</t>
  </si>
  <si>
    <t>000613601</t>
  </si>
  <si>
    <t>uložiště dat NAS</t>
  </si>
  <si>
    <t>000613711</t>
  </si>
  <si>
    <t>licence na 8 kamer</t>
  </si>
  <si>
    <t>000420203</t>
  </si>
  <si>
    <t>zásuvka datová 2xRJ45</t>
  </si>
  <si>
    <t>100</t>
  </si>
  <si>
    <t>99</t>
  </si>
  <si>
    <t>000322112.1</t>
  </si>
  <si>
    <t>trubka PVC tuhá 16</t>
  </si>
  <si>
    <t>000209403</t>
  </si>
  <si>
    <t>kabel U/UTP Cat.5e</t>
  </si>
  <si>
    <t>106</t>
  </si>
  <si>
    <t>D7</t>
  </si>
  <si>
    <t>EZS</t>
  </si>
  <si>
    <t>000413101.1</t>
  </si>
  <si>
    <t>magnetický kontakt masivní kovový</t>
  </si>
  <si>
    <t>108</t>
  </si>
  <si>
    <t>103</t>
  </si>
  <si>
    <t>000413102</t>
  </si>
  <si>
    <t>sběrnicový stropní detektor pohybu</t>
  </si>
  <si>
    <t>000413104</t>
  </si>
  <si>
    <t>sběrnicový kombinovaný detektor kouře a teploty</t>
  </si>
  <si>
    <t>112</t>
  </si>
  <si>
    <t>105</t>
  </si>
  <si>
    <t>000413105</t>
  </si>
  <si>
    <t>sběrnicový externí teploměr</t>
  </si>
  <si>
    <t>114</t>
  </si>
  <si>
    <t>000413109</t>
  </si>
  <si>
    <t>sběrnicový modul připojení až 8 magnetů</t>
  </si>
  <si>
    <t>000203301.1</t>
  </si>
  <si>
    <t>kabel CC-01</t>
  </si>
  <si>
    <t>000204213</t>
  </si>
  <si>
    <t>kabel SYKFY 5x2x0,5</t>
  </si>
  <si>
    <t>000312111</t>
  </si>
  <si>
    <t>122</t>
  </si>
  <si>
    <t>000195205</t>
  </si>
  <si>
    <t>gelová spojka</t>
  </si>
  <si>
    <t>124</t>
  </si>
  <si>
    <t>000363031</t>
  </si>
  <si>
    <t>kabelový žlab drát nerez 50x50</t>
  </si>
  <si>
    <t>000363084</t>
  </si>
  <si>
    <t>spojka kabelového žlabu nerez</t>
  </si>
  <si>
    <t>128</t>
  </si>
  <si>
    <t>113</t>
  </si>
  <si>
    <t>000363121</t>
  </si>
  <si>
    <t>nosník žlabu drát 50x50 nerez</t>
  </si>
  <si>
    <t>130</t>
  </si>
  <si>
    <t>000311411</t>
  </si>
  <si>
    <t>drobný montážní materiál</t>
  </si>
  <si>
    <t>132</t>
  </si>
  <si>
    <t>215-M</t>
  </si>
  <si>
    <t>Prořez</t>
  </si>
  <si>
    <t>999999063</t>
  </si>
  <si>
    <t>Elektroinstalace prořez</t>
  </si>
  <si>
    <t>926203390</t>
  </si>
  <si>
    <t>216-M</t>
  </si>
  <si>
    <t>Materiál podružný</t>
  </si>
  <si>
    <t>999999064</t>
  </si>
  <si>
    <t>Elektroinstalace materiál podružný</t>
  </si>
  <si>
    <t>-1110529762</t>
  </si>
  <si>
    <t>217-M</t>
  </si>
  <si>
    <t>Elektromontáže</t>
  </si>
  <si>
    <t>D1</t>
  </si>
  <si>
    <t>Rozvaděč</t>
  </si>
  <si>
    <t>210190051</t>
  </si>
  <si>
    <t>rozvaděč skříňový/ panelový 1 pole do 200kg</t>
  </si>
  <si>
    <t>134</t>
  </si>
  <si>
    <t>210010002</t>
  </si>
  <si>
    <t>136</t>
  </si>
  <si>
    <t>210010004</t>
  </si>
  <si>
    <t>138</t>
  </si>
  <si>
    <t>210010021</t>
  </si>
  <si>
    <t>140</t>
  </si>
  <si>
    <t>210010022</t>
  </si>
  <si>
    <t>142</t>
  </si>
  <si>
    <t>210010023</t>
  </si>
  <si>
    <t>144</t>
  </si>
  <si>
    <t>210020133</t>
  </si>
  <si>
    <t>kabelový rošt do š.40cm</t>
  </si>
  <si>
    <t>146</t>
  </si>
  <si>
    <t>148</t>
  </si>
  <si>
    <t>150</t>
  </si>
  <si>
    <t>210020151</t>
  </si>
  <si>
    <t>stojina nebo závěs s výložníky zesílené provedení</t>
  </si>
  <si>
    <t>152</t>
  </si>
  <si>
    <t>127</t>
  </si>
  <si>
    <t>154</t>
  </si>
  <si>
    <t>156</t>
  </si>
  <si>
    <t>129</t>
  </si>
  <si>
    <t>158</t>
  </si>
  <si>
    <t>160</t>
  </si>
  <si>
    <t>131</t>
  </si>
  <si>
    <t>162</t>
  </si>
  <si>
    <t>210010301</t>
  </si>
  <si>
    <t>krabice přístrojová bez zapojení</t>
  </si>
  <si>
    <t>164</t>
  </si>
  <si>
    <t>133</t>
  </si>
  <si>
    <t>210010351</t>
  </si>
  <si>
    <t>krabice odbočná vč.ukonč.a zapojení IP54</t>
  </si>
  <si>
    <t>166</t>
  </si>
  <si>
    <t>210810048</t>
  </si>
  <si>
    <t>kabel(-CYKY) pevně uložený do 3x6/4x4/7x2,5</t>
  </si>
  <si>
    <t>168</t>
  </si>
  <si>
    <t>135</t>
  </si>
  <si>
    <t>170</t>
  </si>
  <si>
    <t>172</t>
  </si>
  <si>
    <t>137</t>
  </si>
  <si>
    <t>174</t>
  </si>
  <si>
    <t>210810053</t>
  </si>
  <si>
    <t>kabel(-CYKY) pevně ulož.do 5x10/12x4/19x2,5/24x1,5</t>
  </si>
  <si>
    <t>176</t>
  </si>
  <si>
    <t>139</t>
  </si>
  <si>
    <t>210810052</t>
  </si>
  <si>
    <t>kabel(-CYKY) pevně uložený do 5x6/7x4/12x1,5</t>
  </si>
  <si>
    <t>178</t>
  </si>
  <si>
    <t>210850030</t>
  </si>
  <si>
    <t>kabel NCEY/JYTY pevně uložený do 19x1</t>
  </si>
  <si>
    <t>180</t>
  </si>
  <si>
    <t>141</t>
  </si>
  <si>
    <t>210810103</t>
  </si>
  <si>
    <t>kabel Cu(-1kV CYKY)pevně uložený do 3x70/4x50/5x35</t>
  </si>
  <si>
    <t>182</t>
  </si>
  <si>
    <t>210810105</t>
  </si>
  <si>
    <t>kabel Cu(-1kV CYKY) pevně ulož do 3x120/4x95/5x50</t>
  </si>
  <si>
    <t>184</t>
  </si>
  <si>
    <t>143</t>
  </si>
  <si>
    <t>210800851</t>
  </si>
  <si>
    <t>vodič Cu(-CY,CYA) pevně uložený do 1x35</t>
  </si>
  <si>
    <t>186</t>
  </si>
  <si>
    <t>188</t>
  </si>
  <si>
    <t>145</t>
  </si>
  <si>
    <t>190</t>
  </si>
  <si>
    <t>210100001</t>
  </si>
  <si>
    <t>ukončení v rozvaděči vč.zapojení vodiče do 2,5mm2</t>
  </si>
  <si>
    <t>192</t>
  </si>
  <si>
    <t>147</t>
  </si>
  <si>
    <t>210100002</t>
  </si>
  <si>
    <t>ukončení v rozvaděči vč.zapojení vodiče do 6mm2</t>
  </si>
  <si>
    <t>194</t>
  </si>
  <si>
    <t>210100003</t>
  </si>
  <si>
    <t>ukončení v rozvaděči vč.zapojení vodiče do 16mm2</t>
  </si>
  <si>
    <t>196</t>
  </si>
  <si>
    <t>149</t>
  </si>
  <si>
    <t>210100004</t>
  </si>
  <si>
    <t>ukončení v rozvaděči vč.zapojení vodiče do 25mm2</t>
  </si>
  <si>
    <t>198</t>
  </si>
  <si>
    <t>210100005</t>
  </si>
  <si>
    <t>ukončení v rozvaděči vč.zapojení vodiče do 35mm2</t>
  </si>
  <si>
    <t>200</t>
  </si>
  <si>
    <t>151</t>
  </si>
  <si>
    <t>210100006</t>
  </si>
  <si>
    <t>ukončení v rozvaděči vč.zapojení vodiče do 50mm2</t>
  </si>
  <si>
    <t>202</t>
  </si>
  <si>
    <t>210100007</t>
  </si>
  <si>
    <t>ukončení v rozvaděči vč.zapojení vodiče do 70mm2</t>
  </si>
  <si>
    <t>204</t>
  </si>
  <si>
    <t>153</t>
  </si>
  <si>
    <t>210110021</t>
  </si>
  <si>
    <t>spínač nástěnný od IP.2 vč.zapojení 1pólový/ř.1</t>
  </si>
  <si>
    <t>206</t>
  </si>
  <si>
    <t>210192121</t>
  </si>
  <si>
    <t>zásuvková skříň</t>
  </si>
  <si>
    <t>208</t>
  </si>
  <si>
    <t>155</t>
  </si>
  <si>
    <t>210120103</t>
  </si>
  <si>
    <t>patrona nožové pojistky do 630A</t>
  </si>
  <si>
    <t>210</t>
  </si>
  <si>
    <t>210201102</t>
  </si>
  <si>
    <t>svítidlo zářivkové průmyslové stropní/2 zdroje</t>
  </si>
  <si>
    <t>212</t>
  </si>
  <si>
    <t>157</t>
  </si>
  <si>
    <t>210200012</t>
  </si>
  <si>
    <t>svítidlo žárovkové bytové stropní/více zdrojů</t>
  </si>
  <si>
    <t>214</t>
  </si>
  <si>
    <t>210202201</t>
  </si>
  <si>
    <t>reflektor LED 50W IP65</t>
  </si>
  <si>
    <t>216</t>
  </si>
  <si>
    <t>159</t>
  </si>
  <si>
    <t>210200101</t>
  </si>
  <si>
    <t>svítidlo žárovkové průmyslové stropní/1 zdroj</t>
  </si>
  <si>
    <t>218</t>
  </si>
  <si>
    <t>210201201</t>
  </si>
  <si>
    <t>nouzové orientační svítidlo zářivkové</t>
  </si>
  <si>
    <t>220</t>
  </si>
  <si>
    <t>161</t>
  </si>
  <si>
    <t>210201111</t>
  </si>
  <si>
    <t>svítidlo zářivkové průmyslové závěsné/1 zdroj</t>
  </si>
  <si>
    <t>222</t>
  </si>
  <si>
    <t>210191511</t>
  </si>
  <si>
    <t>montáž datového rozváděče</t>
  </si>
  <si>
    <t>224</t>
  </si>
  <si>
    <t>163</t>
  </si>
  <si>
    <t>210140611</t>
  </si>
  <si>
    <t>montáž vnitřní kamery</t>
  </si>
  <si>
    <t>226</t>
  </si>
  <si>
    <t>210140611.1</t>
  </si>
  <si>
    <t>montáž venkovní kamery</t>
  </si>
  <si>
    <t>228</t>
  </si>
  <si>
    <t>165</t>
  </si>
  <si>
    <t>210010301.1</t>
  </si>
  <si>
    <t>plastová konzole na stěnu</t>
  </si>
  <si>
    <t>230</t>
  </si>
  <si>
    <t>210190004</t>
  </si>
  <si>
    <t>montáž uložiště dat</t>
  </si>
  <si>
    <t>232</t>
  </si>
  <si>
    <t>167</t>
  </si>
  <si>
    <t>210190004.1</t>
  </si>
  <si>
    <t>doplnění rozváděče DT o stávající komponenty</t>
  </si>
  <si>
    <t>234</t>
  </si>
  <si>
    <t>210190004.2</t>
  </si>
  <si>
    <t>přemístění stávajících kamer</t>
  </si>
  <si>
    <t>236</t>
  </si>
  <si>
    <t>169</t>
  </si>
  <si>
    <t>210111312</t>
  </si>
  <si>
    <t>zásuvka domovní sdělovací 2násobná vč.zapojení</t>
  </si>
  <si>
    <t>238</t>
  </si>
  <si>
    <t>240</t>
  </si>
  <si>
    <t>171</t>
  </si>
  <si>
    <t>210010002.1</t>
  </si>
  <si>
    <t>trubka plast ohebná,pod omítkou,typ 2316/pr.16</t>
  </si>
  <si>
    <t>242</t>
  </si>
  <si>
    <t>210010011</t>
  </si>
  <si>
    <t>244</t>
  </si>
  <si>
    <t>173</t>
  </si>
  <si>
    <t>210950321</t>
  </si>
  <si>
    <t>kabel pevně uložený jednotková hmotnost do 0,4kg</t>
  </si>
  <si>
    <t>246</t>
  </si>
  <si>
    <t>210111011</t>
  </si>
  <si>
    <t>nastavení a oživení systému</t>
  </si>
  <si>
    <t>248</t>
  </si>
  <si>
    <t>175</t>
  </si>
  <si>
    <t>210110021.1</t>
  </si>
  <si>
    <t>montáž magnetického kontaku</t>
  </si>
  <si>
    <t>250</t>
  </si>
  <si>
    <t>210110024</t>
  </si>
  <si>
    <t>252</t>
  </si>
  <si>
    <t>177</t>
  </si>
  <si>
    <t>210110021.2</t>
  </si>
  <si>
    <t>254</t>
  </si>
  <si>
    <t>210110024.1</t>
  </si>
  <si>
    <t>179</t>
  </si>
  <si>
    <t>210110023</t>
  </si>
  <si>
    <t>sběrnicový modul připojení</t>
  </si>
  <si>
    <t>258</t>
  </si>
  <si>
    <t>210850030.1</t>
  </si>
  <si>
    <t>260</t>
  </si>
  <si>
    <t>181</t>
  </si>
  <si>
    <t>210860281</t>
  </si>
  <si>
    <t>kabel SYKY/SYKFY/JXFE/JXKE do 30x3x0,5 pevně ul.</t>
  </si>
  <si>
    <t>262</t>
  </si>
  <si>
    <t>210010451</t>
  </si>
  <si>
    <t>264</t>
  </si>
  <si>
    <t>183</t>
  </si>
  <si>
    <t>210101201</t>
  </si>
  <si>
    <t>266</t>
  </si>
  <si>
    <t>268</t>
  </si>
  <si>
    <t>185</t>
  </si>
  <si>
    <t>210010311</t>
  </si>
  <si>
    <t>demontáž stávajícího systému a opětná montáž</t>
  </si>
  <si>
    <t>270</t>
  </si>
  <si>
    <t>210010312</t>
  </si>
  <si>
    <t>koncová montáž-programování</t>
  </si>
  <si>
    <t>272</t>
  </si>
  <si>
    <t>219-M</t>
  </si>
  <si>
    <t>PPV pro elektromontáže</t>
  </si>
  <si>
    <t>187</t>
  </si>
  <si>
    <t>999999065</t>
  </si>
  <si>
    <t>787221758</t>
  </si>
  <si>
    <t>2192-M</t>
  </si>
  <si>
    <t>Ostatní</t>
  </si>
  <si>
    <t>219000101</t>
  </si>
  <si>
    <t>demontáže-elektroinstalace,svítidla,datové rozvody</t>
  </si>
  <si>
    <t>274</t>
  </si>
  <si>
    <t>189</t>
  </si>
  <si>
    <t>219000101.1</t>
  </si>
  <si>
    <t>projekt skutečného provedení</t>
  </si>
  <si>
    <t>276</t>
  </si>
  <si>
    <t>2193-M</t>
  </si>
  <si>
    <t>Revize</t>
  </si>
  <si>
    <t>999999066</t>
  </si>
  <si>
    <t>kpl</t>
  </si>
  <si>
    <t>-64005429</t>
  </si>
  <si>
    <t>191</t>
  </si>
  <si>
    <t>999999067</t>
  </si>
  <si>
    <t>Kompletační činnost</t>
  </si>
  <si>
    <t>645430182</t>
  </si>
  <si>
    <t>31 - SO 01 - Zdravotní technika - oprava</t>
  </si>
  <si>
    <t>HSV - HSV</t>
  </si>
  <si>
    <t xml:space="preserve">    4 - Vodorovné konstrukce</t>
  </si>
  <si>
    <t xml:space="preserve">    8 - Trubní vedení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</si>
  <si>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</si>
  <si>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</si>
  <si>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</si>
  <si>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>HZS - Hodinové zúčtovací sazby</t>
  </si>
  <si>
    <t>132251102</t>
  </si>
  <si>
    <t>Hloubení nezapažených rýh šířky do 800 mm strojně s urovnáním dna do předepsaného profilu a spádu v hornině třídy těžitelnosti I skupiny 3 přes 20 do 50 m3</t>
  </si>
  <si>
    <t>1425482560</t>
  </si>
  <si>
    <t>139001101</t>
  </si>
  <si>
    <t>Příplatek k cenám hloubených vykopávek za ztížení vykopávky v blízkosti podzemního vedení nebo výbušnin pro jakoukoliv třídu horniny</t>
  </si>
  <si>
    <t>-1578092266</t>
  </si>
  <si>
    <t>(1,0*1,0*1,5)*3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</si>
  <si>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</si>
  <si>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</si>
  <si>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463305066</t>
  </si>
  <si>
    <t>"staveništní přemístění kameniva pro lože a obsypy potrubí (dle kptl. 4)"  27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</si>
  <si>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</si>
  <si>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</si>
  <si>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-821496995</t>
  </si>
  <si>
    <t xml:space="preserve">"odvoz přebytečné vytěžené zeminy na skládku (uvažováno do 18km)"  </t>
  </si>
  <si>
    <t>"vytěženo celkem"   117,2</t>
  </si>
  <si>
    <t>"odpočet - zemina pro zpětné zásypy"   -27</t>
  </si>
  <si>
    <t>167151101</t>
  </si>
  <si>
    <t>Nakládání, skládání a překládání neulehlého výkopku nebo sypaniny strojně nakládání, množství do 100 m3, z horniny třídy těžitelnosti I, skupiny 1 až 3</t>
  </si>
  <si>
    <t>360389699</t>
  </si>
  <si>
    <t>"staveništní přemístění kameniva pro lože a obsypy potrubí (dle kptl. 4)"   27</t>
  </si>
  <si>
    <t>171201231</t>
  </si>
  <si>
    <t>-1075231516</t>
  </si>
  <si>
    <t>"uložení přebytečné vytěžené zeminy na skládce"    27*1,800</t>
  </si>
  <si>
    <t>174151101</t>
  </si>
  <si>
    <t>Zásyp sypaninou z jakékoliv horniny strojně s uložením výkopku ve vrstvách se zhutněním jam, šachet, rýh nebo kolem objektů v těchto vykopávkách</t>
  </si>
  <si>
    <t>-70432937</t>
  </si>
  <si>
    <t>"zpětné zásypy vhodnou vytěženou zeminou (minimálně prvních 200mm zásypu provádět z tříděného materiálu ):"</t>
  </si>
  <si>
    <t>"vytěženo"   117,2</t>
  </si>
  <si>
    <t>"odpočet - lože a obsypy potrubí z drobného kameniva (dle kptl. 4)"   -27</t>
  </si>
  <si>
    <t>359901212</t>
  </si>
  <si>
    <t>Monitoring stoky jakékoli výšky na stávající kanalizaci</t>
  </si>
  <si>
    <t>CS ÚRS 2022 01</t>
  </si>
  <si>
    <t>1247839714</t>
  </si>
  <si>
    <t>Vodorovné konstrukce</t>
  </si>
  <si>
    <t>451572111</t>
  </si>
  <si>
    <t>Lože pod potrubí otevřený výkop z kameniva drobného těženého</t>
  </si>
  <si>
    <t>-1902830909</t>
  </si>
  <si>
    <t>Trubní vedení</t>
  </si>
  <si>
    <t>1519662306</t>
  </si>
  <si>
    <t>890411851</t>
  </si>
  <si>
    <t>Bourání šachet z prefabrikovaných skruží strojně obestavěného prostoru do 1,5 m3</t>
  </si>
  <si>
    <t>998961054</t>
  </si>
  <si>
    <t>890811851</t>
  </si>
  <si>
    <t>Bourání šachet z plastu strojně obestavěného prostoru do 1,5 m3</t>
  </si>
  <si>
    <t>-1844513185</t>
  </si>
  <si>
    <t>894411111</t>
  </si>
  <si>
    <t>Zřízení šachet kanalizačních z betonových dílců na potrubí DN do 200 dno beton tř. C 25/30</t>
  </si>
  <si>
    <t>-288862302</t>
  </si>
  <si>
    <t>894411111p</t>
  </si>
  <si>
    <t>Betonová šachta D1000 s poklopem, hl. 1,63m</t>
  </si>
  <si>
    <t>soubor</t>
  </si>
  <si>
    <t>2006018168</t>
  </si>
  <si>
    <t>894812003</t>
  </si>
  <si>
    <t>Revizní a čistící šachta z PP šachtové dno DN 400/150 pravý a levý přítok</t>
  </si>
  <si>
    <t>-1404961067</t>
  </si>
  <si>
    <t>894812033</t>
  </si>
  <si>
    <t>Revizní a čistící šachta z PP DN 400 šachtová roura korugovaná bez hrdla světlé hloubky 2000 mm</t>
  </si>
  <si>
    <t>-1461692783</t>
  </si>
  <si>
    <t>894812041</t>
  </si>
  <si>
    <t>Příplatek k rourám revizní a čistící šachty z PP DN 400 za uříznutí šachtové roury</t>
  </si>
  <si>
    <t>-592104774</t>
  </si>
  <si>
    <t>894812063</t>
  </si>
  <si>
    <t>Revizní a čistící šachta z PP DN 400 poklop litinový plný do teleskopické trubky pro třídu zatížení D400</t>
  </si>
  <si>
    <t>829293977</t>
  </si>
  <si>
    <t>721</t>
  </si>
  <si>
    <t>Zdravotechnika - vnitřní kanalizace</t>
  </si>
  <si>
    <t>721171918</t>
  </si>
  <si>
    <t>Potrubí z PP propojení potrubí DN 200</t>
  </si>
  <si>
    <t>29656442</t>
  </si>
  <si>
    <t>721173315</t>
  </si>
  <si>
    <t>Potrubí kanalizační z PVC SN 4 dešťové DN 110</t>
  </si>
  <si>
    <t>467333637</t>
  </si>
  <si>
    <t>721173316</t>
  </si>
  <si>
    <t>Potrubí kanalizační z PVC SN 4 dešťové DN 125</t>
  </si>
  <si>
    <t>-972632636</t>
  </si>
  <si>
    <t>721173317</t>
  </si>
  <si>
    <t>Potrubí kanalizační z PVC SN 4 dešťové DN 160</t>
  </si>
  <si>
    <t>1521808090</t>
  </si>
  <si>
    <t>721173401</t>
  </si>
  <si>
    <t>Potrubí kanalizační z PVC SN 4 svodné DN 110</t>
  </si>
  <si>
    <t>1716865294</t>
  </si>
  <si>
    <t>721173402</t>
  </si>
  <si>
    <t>Potrubí kanalizační z PVC SN 4 svodné DN 125</t>
  </si>
  <si>
    <t>1933858902</t>
  </si>
  <si>
    <t>721173403</t>
  </si>
  <si>
    <t>Potrubí kanalizační z PVC SN 4 svodné DN 160</t>
  </si>
  <si>
    <t>-393666620</t>
  </si>
  <si>
    <t>721173404</t>
  </si>
  <si>
    <t>Potrubí kanalizační z PVC SN 4 svodné DN 200</t>
  </si>
  <si>
    <t>1687082477</t>
  </si>
  <si>
    <t>721174025</t>
  </si>
  <si>
    <t>Potrubí kanalizační z PP odpadní DN 110</t>
  </si>
  <si>
    <t>1768211168</t>
  </si>
  <si>
    <t>721174063</t>
  </si>
  <si>
    <t>Potrubí kanalizační z PP větrací DN 110</t>
  </si>
  <si>
    <t>1403121058</t>
  </si>
  <si>
    <t>721194109</t>
  </si>
  <si>
    <t>Vyvedení a upevnění odpadních výpustek DN 110</t>
  </si>
  <si>
    <t>1961274187</t>
  </si>
  <si>
    <t>721211422</t>
  </si>
  <si>
    <t>Vpusť podlahová se svislým odtokem DN 50/75/110 mřížka nerez 138x138</t>
  </si>
  <si>
    <t>229247148</t>
  </si>
  <si>
    <t>721211502</t>
  </si>
  <si>
    <t>Velkokapacitní vtok s vodorovným odtokem DN 110 mřížka litina 260x260</t>
  </si>
  <si>
    <t>-830072420</t>
  </si>
  <si>
    <t>721211621</t>
  </si>
  <si>
    <t>Velkokapacitní vtok se svislým odtokem DN 110 mřížka litina 260x260</t>
  </si>
  <si>
    <t>-449407574</t>
  </si>
  <si>
    <t>721290111</t>
  </si>
  <si>
    <t>Zkouška těsnosti potrubí kanalizace vodou DN do 125</t>
  </si>
  <si>
    <t>-1030559560</t>
  </si>
  <si>
    <t>721290112</t>
  </si>
  <si>
    <t>Zkouška těsnosti potrubí kanalizace vodou DN 150/DN 200</t>
  </si>
  <si>
    <t>-1022031601</t>
  </si>
  <si>
    <t>721910922</t>
  </si>
  <si>
    <t>Pročištění svodů ležatých DN do 300</t>
  </si>
  <si>
    <t>321375883</t>
  </si>
  <si>
    <t>998721101</t>
  </si>
  <si>
    <t>Přesun hmot tonážní pro vnitřní kanalizace v objektech v do 6 m</t>
  </si>
  <si>
    <t>137109811</t>
  </si>
  <si>
    <t>722</t>
  </si>
  <si>
    <t>Zdravotechnika - vnitřní vodovod</t>
  </si>
  <si>
    <t>722140001</t>
  </si>
  <si>
    <t>Vysokotlaký čistič, Pracovní tlak: 40 - 180 bar, Průtok: 460 - 900 l / h, Připojená zátěž 3 ~ / 400 V: 6,8 kW</t>
  </si>
  <si>
    <t>-1050232086</t>
  </si>
  <si>
    <t>722140002</t>
  </si>
  <si>
    <t>Uzávěr tlakového rozvodu vody d12 mm, odolnost min. 250 barů dyn. tlak</t>
  </si>
  <si>
    <t>274057226</t>
  </si>
  <si>
    <t>722140003</t>
  </si>
  <si>
    <t>Koncovka pro napojení výstupu vysokotlakého čističe na vysokotlaký rozvod vody</t>
  </si>
  <si>
    <t>109051050</t>
  </si>
  <si>
    <t>722140004</t>
  </si>
  <si>
    <t>Koncovka pro napojení vysokotlaké hadice s tryskou</t>
  </si>
  <si>
    <t>1054762682</t>
  </si>
  <si>
    <t>722140110</t>
  </si>
  <si>
    <t>Potrubí vodovodní ocelové z ušlechtilé oceli D 12x1 mm (včetně tvarovek), odolnost 350 barů stat. tlaku, 280 barů dyn. tlaku</t>
  </si>
  <si>
    <t>1461646215</t>
  </si>
  <si>
    <t>722140110p</t>
  </si>
  <si>
    <t>Držáky pro vysokotlakové rozvody vody</t>
  </si>
  <si>
    <t>-974974516</t>
  </si>
  <si>
    <t>722190104</t>
  </si>
  <si>
    <t>Nerezová hadice G 1/2"F x G 1/2"F délky 75 cm spojovaná na závit</t>
  </si>
  <si>
    <t>1589128934</t>
  </si>
  <si>
    <t>724</t>
  </si>
  <si>
    <t>Zdravotechnika - strojní vybavení</t>
  </si>
  <si>
    <t>7241118111</t>
  </si>
  <si>
    <t>-558577795</t>
  </si>
  <si>
    <t>HZS</t>
  </si>
  <si>
    <t>Hodinové zúčtovací sazby</t>
  </si>
  <si>
    <t>HZS2212</t>
  </si>
  <si>
    <t>Hodinová zúčtovací sazba instalatér odborný</t>
  </si>
  <si>
    <t>512</t>
  </si>
  <si>
    <t>375319665</t>
  </si>
  <si>
    <t>6 - Vedlejší náklady - oprava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</si>
  <si>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</si>
  <si>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</si>
  <si>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</si>
  <si>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</si>
  <si>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</si>
  <si>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</si>
  <si>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</si>
  <si>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</si>
  <si>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VRN8 - Přesun stavebních kapacit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</si>
  <si>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</si>
  <si>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</si>
  <si>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</si>
  <si>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</si>
  <si>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</si>
  <si>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010001000</t>
  </si>
  <si>
    <t>1024</t>
  </si>
  <si>
    <t>487446505</t>
  </si>
  <si>
    <t>VRN2</t>
  </si>
  <si>
    <t>Příprava staveniště</t>
  </si>
  <si>
    <t>020001000</t>
  </si>
  <si>
    <t>1371861355</t>
  </si>
  <si>
    <t>VRN3</t>
  </si>
  <si>
    <t>Zařízení staveniště</t>
  </si>
  <si>
    <t>030001000</t>
  </si>
  <si>
    <t>1439555977</t>
  </si>
  <si>
    <t>VRN4</t>
  </si>
  <si>
    <t>Inženýrská činnost</t>
  </si>
  <si>
    <t>040001000</t>
  </si>
  <si>
    <t>1436642253</t>
  </si>
  <si>
    <t>VRN5</t>
  </si>
  <si>
    <t>Finanční náklady</t>
  </si>
  <si>
    <t>050001000</t>
  </si>
  <si>
    <t>-1645728960</t>
  </si>
  <si>
    <t>VRN6</t>
  </si>
  <si>
    <t>Územní vlivy</t>
  </si>
  <si>
    <t>060001000</t>
  </si>
  <si>
    <t>-308804703</t>
  </si>
  <si>
    <t>VRN7</t>
  </si>
  <si>
    <t>Provozní vlivy</t>
  </si>
  <si>
    <t>070001000</t>
  </si>
  <si>
    <t>920066803</t>
  </si>
  <si>
    <t>VRN8</t>
  </si>
  <si>
    <t>Přesun stavebních kapacit</t>
  </si>
  <si>
    <t>080001000</t>
  </si>
  <si>
    <t>Další náklady na pracovníky</t>
  </si>
  <si>
    <t>-288739517</t>
  </si>
  <si>
    <t>VRN9</t>
  </si>
  <si>
    <t>Ostatní náklady</t>
  </si>
  <si>
    <t>090001000</t>
  </si>
  <si>
    <t>-1751662625</t>
  </si>
  <si>
    <t>SEZNAM FIGUR</t>
  </si>
  <si>
    <t>Výměra</t>
  </si>
  <si>
    <t xml:space="preserve"> 11</t>
  </si>
  <si>
    <t>fig1</t>
  </si>
  <si>
    <t>výkop pro základy</t>
  </si>
  <si>
    <t>Použití figury:</t>
  </si>
  <si>
    <t>fig31</t>
  </si>
  <si>
    <t>izolace proti vodě vodorovná v Pdl1 a Pdl2</t>
  </si>
  <si>
    <t>(47,82*(1,395+3,4+1,09+1,695-0,5)-3,4*0,8*7*0)</t>
  </si>
  <si>
    <t>(1,23+1,65+1,0+2,15+2,94+1,1+0,1)*(7,6+14,5)/2</t>
  </si>
  <si>
    <t>fig43</t>
  </si>
  <si>
    <t>bednění 24 mm</t>
  </si>
  <si>
    <t>764004861x</t>
  </si>
  <si>
    <t>Demontáž svodu do suti včetně kotlíků</t>
  </si>
  <si>
    <t>43,199 "oprava"</t>
  </si>
  <si>
    <t>22,159 "oprava"</t>
  </si>
  <si>
    <t>8712758111</t>
  </si>
  <si>
    <t>Demontáž vysokotlakových čističů včetně rozvodů</t>
  </si>
  <si>
    <t xml:space="preserve">"výkopy pro opravu potrubí"   (90*0,6*1,8)+20 </t>
  </si>
  <si>
    <t>59,523  "oprava"</t>
  </si>
  <si>
    <t>80,762  "oprava"</t>
  </si>
  <si>
    <t>195,189  "oprava"</t>
  </si>
  <si>
    <t>"výkopy pro opravu potrubí - ztížené vykopávky v místě napojení na stávající rozvody"</t>
  </si>
  <si>
    <t>"výkopy pro opravu potrubí - lože a obsypy potrubí"   90,0*0,6*0,5</t>
  </si>
  <si>
    <t xml:space="preserve">Generální oprava a úprava pavilonu nosorožců - OPRAVA                            
</t>
  </si>
  <si>
    <t>Bourání stávajícího potrubí do DN 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</si>
</sst>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1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0000A8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8"/>
      <color rgb="FF000000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b/>
      <sz val="9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7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3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8" fillId="0" borderId="0" xfId="0" applyFont="1" applyProtection="1"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167" fontId="37" fillId="3" borderId="22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0" fillId="0" borderId="0" xfId="0" applyProtection="1"/>
    <xf numFmtId="0" fontId="0" fillId="0" borderId="0" xfId="0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5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4" xfId="0" applyBorder="1" applyProtection="1"/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4" borderId="0" xfId="0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center"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1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0" fillId="0" borderId="13" xfId="0" applyBorder="1" applyAlignment="1" applyProtection="1">
      <alignment vertical="center"/>
    </xf>
    <xf numFmtId="0" fontId="0" fillId="0" borderId="15" xfId="0" applyBorder="1" applyAlignment="1" applyProtection="1">
      <alignment vertical="center"/>
    </xf>
    <xf numFmtId="0" fontId="0" fillId="5" borderId="7" xfId="0" applyFill="1" applyBorder="1" applyAlignment="1" applyProtection="1">
      <alignment vertical="center"/>
    </xf>
    <xf numFmtId="0" fontId="23" fillId="5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166" fontId="21" fillId="0" borderId="0" xfId="0" applyNumberFormat="1" applyFont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/>
    </xf>
    <xf numFmtId="0" fontId="27" fillId="0" borderId="0" xfId="1" applyFont="1" applyAlignment="1" applyProtection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Alignment="1" applyProtection="1">
      <alignment vertical="center"/>
    </xf>
    <xf numFmtId="166" fontId="30" fillId="0" borderId="0" xfId="0" applyNumberFormat="1" applyFont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18" fillId="0" borderId="0" xfId="0" applyFont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2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ill="1" applyAlignment="1" applyProtection="1">
      <alignment vertical="center"/>
    </xf>
    <xf numFmtId="0" fontId="4" fillId="5" borderId="6" xfId="0" applyFont="1" applyFill="1" applyBorder="1" applyAlignment="1" applyProtection="1">
      <alignment horizontal="left" vertical="center"/>
    </xf>
    <xf numFmtId="0" fontId="4" fillId="5" borderId="7" xfId="0" applyFont="1" applyFill="1" applyBorder="1" applyAlignment="1" applyProtection="1">
      <alignment horizontal="right" vertical="center"/>
    </xf>
    <xf numFmtId="0" fontId="4" fillId="5" borderId="7" xfId="0" applyFont="1" applyFill="1" applyBorder="1" applyAlignment="1" applyProtection="1">
      <alignment horizontal="center" vertical="center"/>
    </xf>
    <xf numFmtId="4" fontId="4" fillId="5" borderId="7" xfId="0" applyNumberFormat="1" applyFont="1" applyFill="1" applyBorder="1" applyAlignment="1" applyProtection="1">
      <alignment vertical="center"/>
    </xf>
    <xf numFmtId="0" fontId="0" fillId="5" borderId="8" xfId="0" applyFill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2" fillId="0" borderId="0" xfId="0" applyFont="1" applyAlignment="1" applyProtection="1">
      <alignment horizontal="left" vertical="center" wrapText="1"/>
    </xf>
    <xf numFmtId="0" fontId="23" fillId="5" borderId="0" xfId="0" applyFont="1" applyFill="1" applyAlignment="1" applyProtection="1">
      <alignment horizontal="left" vertical="center"/>
    </xf>
    <xf numFmtId="0" fontId="23" fillId="5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3" xfId="0" applyBorder="1" applyAlignment="1" applyProtection="1">
      <alignment horizontal="center" vertical="center" wrapText="1"/>
    </xf>
    <xf numFmtId="0" fontId="23" fillId="5" borderId="16" xfId="0" applyFont="1" applyFill="1" applyBorder="1" applyAlignment="1" applyProtection="1">
      <alignment horizontal="center" vertical="center" wrapText="1"/>
    </xf>
    <xf numFmtId="0" fontId="23" fillId="5" borderId="17" xfId="0" applyFont="1" applyFill="1" applyBorder="1" applyAlignment="1" applyProtection="1">
      <alignment horizontal="center" vertical="center" wrapText="1"/>
    </xf>
    <xf numFmtId="0" fontId="23" fillId="5" borderId="1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4" fontId="25" fillId="0" borderId="0" xfId="0" applyNumberFormat="1" applyFont="1" applyProtection="1"/>
    <xf numFmtId="166" fontId="34" fillId="0" borderId="12" xfId="0" applyNumberFormat="1" applyFont="1" applyBorder="1" applyProtection="1"/>
    <xf numFmtId="166" fontId="34" fillId="0" borderId="13" xfId="0" applyNumberFormat="1" applyFont="1" applyBorder="1" applyProtection="1"/>
    <xf numFmtId="4" fontId="35" fillId="0" borderId="0" xfId="0" applyNumberFormat="1" applyFont="1" applyAlignment="1" applyProtection="1">
      <alignment vertical="center"/>
    </xf>
    <xf numFmtId="0" fontId="8" fillId="0" borderId="3" xfId="0" applyFont="1" applyBorder="1" applyProtection="1"/>
    <xf numFmtId="0" fontId="8" fillId="0" borderId="0" xfId="0" applyFo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Protection="1"/>
    <xf numFmtId="0" fontId="8" fillId="0" borderId="14" xfId="0" applyFont="1" applyBorder="1" applyProtection="1"/>
    <xf numFmtId="166" fontId="8" fillId="0" borderId="0" xfId="0" applyNumberFormat="1" applyFont="1" applyProtection="1"/>
    <xf numFmtId="166" fontId="8" fillId="0" borderId="15" xfId="0" applyNumberFormat="1" applyFont="1" applyBorder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0" borderId="22" xfId="0" applyNumberFormat="1" applyFont="1" applyBorder="1" applyAlignment="1" applyProtection="1">
      <alignment vertical="center"/>
    </xf>
    <xf numFmtId="0" fontId="24" fillId="3" borderId="14" xfId="0" applyFont="1" applyFill="1" applyBorder="1" applyAlignment="1" applyProtection="1">
      <alignment horizontal="left" vertical="center"/>
    </xf>
    <xf numFmtId="0" fontId="24" fillId="0" borderId="0" xfId="0" applyFont="1" applyAlignment="1" applyProtection="1">
      <alignment horizontal="center" vertical="center"/>
    </xf>
    <xf numFmtId="166" fontId="24" fillId="0" borderId="0" xfId="0" applyNumberFormat="1" applyFont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4" fontId="0" fillId="0" borderId="0" xfId="0" applyNumberFormat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 applyProtection="1">
      <alignment vertical="center"/>
    </xf>
    <xf numFmtId="0" fontId="37" fillId="3" borderId="14" xfId="0" applyFont="1" applyFill="1" applyBorder="1" applyAlignment="1" applyProtection="1">
      <alignment horizontal="left" vertical="center"/>
    </xf>
    <xf numFmtId="0" fontId="37" fillId="0" borderId="0" xfId="0" applyFont="1" applyAlignment="1" applyProtection="1">
      <alignment horizontal="center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167" fontId="37" fillId="3" borderId="22" xfId="0" applyNumberFormat="1" applyFont="1" applyFill="1" applyBorder="1" applyAlignment="1" applyProtection="1">
      <alignment vertical="center"/>
    </xf>
    <xf numFmtId="0" fontId="37" fillId="3" borderId="19" xfId="0" applyFont="1" applyFill="1" applyBorder="1" applyAlignment="1" applyProtection="1">
      <alignment horizontal="left" vertical="center"/>
    </xf>
    <xf numFmtId="0" fontId="37" fillId="0" borderId="20" xfId="0" applyFont="1" applyBorder="1" applyAlignment="1" applyProtection="1">
      <alignment horizontal="center" vertical="center"/>
    </xf>
    <xf numFmtId="0" fontId="0" fillId="0" borderId="20" xfId="0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4" fontId="37" fillId="0" borderId="22" xfId="0" applyNumberFormat="1" applyFont="1" applyFill="1" applyBorder="1" applyAlignment="1" applyProtection="1">
      <alignment vertical="center"/>
    </xf>
    <xf numFmtId="4" fontId="37" fillId="0" borderId="22" xfId="0" applyNumberFormat="1" applyFont="1" applyFill="1" applyBorder="1" applyAlignment="1" applyProtection="1">
      <alignment vertical="center"/>
      <protection locked="0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14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24" fillId="3" borderId="19" xfId="0" applyFont="1" applyFill="1" applyBorder="1" applyAlignment="1" applyProtection="1">
      <alignment horizontal="left" vertical="center"/>
    </xf>
    <xf numFmtId="0" fontId="24" fillId="0" borderId="20" xfId="0" applyFont="1" applyBorder="1" applyAlignment="1" applyProtection="1">
      <alignment horizontal="center" vertical="center"/>
    </xf>
    <xf numFmtId="0" fontId="0" fillId="0" borderId="3" xfId="0" applyBorder="1" applyAlignment="1" applyProtection="1">
      <alignment vertical="top"/>
    </xf>
    <xf numFmtId="0" fontId="0" fillId="0" borderId="0" xfId="0" applyAlignment="1" applyProtection="1">
      <alignment vertical="top"/>
    </xf>
    <xf numFmtId="0" fontId="14" fillId="2" borderId="0" xfId="0" applyFont="1" applyFill="1" applyAlignment="1" applyProtection="1">
      <alignment horizontal="center" vertical="center"/>
    </xf>
    <xf numFmtId="0" fontId="0" fillId="0" borderId="0" xfId="0" applyProtection="1"/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7" xfId="0" applyFill="1" applyBorder="1" applyAlignment="1" applyProtection="1">
      <alignment vertical="center"/>
    </xf>
    <xf numFmtId="0" fontId="0" fillId="4" borderId="8" xfId="0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left" vertical="center"/>
    </xf>
    <xf numFmtId="0" fontId="17" fillId="0" borderId="0" xfId="0" applyFont="1" applyAlignment="1" applyProtection="1">
      <alignment horizontal="left" vertical="top" wrapText="1"/>
    </xf>
    <xf numFmtId="0" fontId="17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Alignment="1" applyProtection="1">
      <alignment horizontal="left" vertical="center"/>
    </xf>
    <xf numFmtId="0" fontId="23" fillId="5" borderId="6" xfId="0" applyFont="1" applyFill="1" applyBorder="1" applyAlignment="1" applyProtection="1">
      <alignment horizontal="center" vertical="center"/>
    </xf>
    <xf numFmtId="0" fontId="23" fillId="5" borderId="7" xfId="0" applyFont="1" applyFill="1" applyBorder="1" applyAlignment="1" applyProtection="1">
      <alignment horizontal="left" vertical="center"/>
    </xf>
    <xf numFmtId="0" fontId="23" fillId="5" borderId="7" xfId="0" applyFont="1" applyFill="1" applyBorder="1" applyAlignment="1" applyProtection="1">
      <alignment horizontal="right" vertical="center"/>
    </xf>
    <xf numFmtId="0" fontId="23" fillId="5" borderId="7" xfId="0" applyFont="1" applyFill="1" applyBorder="1" applyAlignment="1" applyProtection="1">
      <alignment horizontal="center" vertical="center"/>
    </xf>
    <xf numFmtId="0" fontId="23" fillId="5" borderId="8" xfId="0" applyFont="1" applyFill="1" applyBorder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top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0" xfId="0"/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workbookViewId="0">
      <selection activeCell="AD8" sqref="AD8"/>
    </sheetView>
  </sheetViews>
  <sheetFormatPr defaultRowHeight="11.25" x14ac:dyDescent="0.2"/>
  <cols>
    <col min="1" max="1" width="8.33203125" style="38" customWidth="1"/>
    <col min="2" max="2" width="1.6640625" style="38" customWidth="1"/>
    <col min="3" max="3" width="4.1640625" style="38" customWidth="1"/>
    <col min="4" max="33" width="2.6640625" style="38" customWidth="1"/>
    <col min="34" max="34" width="3.33203125" style="38" customWidth="1"/>
    <col min="35" max="35" width="31.6640625" style="38" customWidth="1"/>
    <col min="36" max="37" width="2.5" style="38" customWidth="1"/>
    <col min="38" max="38" width="8.33203125" style="38" customWidth="1"/>
    <col min="39" max="39" width="3.33203125" style="38" customWidth="1"/>
    <col min="40" max="40" width="13.33203125" style="38" customWidth="1"/>
    <col min="41" max="41" width="7.5" style="38" customWidth="1"/>
    <col min="42" max="42" width="4.1640625" style="38" customWidth="1"/>
    <col min="43" max="43" width="15.6640625" style="38" hidden="1" customWidth="1"/>
    <col min="44" max="44" width="13.6640625" style="38" customWidth="1"/>
    <col min="45" max="47" width="25.83203125" style="38" hidden="1" customWidth="1"/>
    <col min="48" max="49" width="21.6640625" style="38" hidden="1" customWidth="1"/>
    <col min="50" max="51" width="25" style="38" hidden="1" customWidth="1"/>
    <col min="52" max="52" width="21.6640625" style="38" hidden="1" customWidth="1"/>
    <col min="53" max="53" width="19.1640625" style="38" hidden="1" customWidth="1"/>
    <col min="54" max="54" width="25" style="38" hidden="1" customWidth="1"/>
    <col min="55" max="55" width="21.6640625" style="38" hidden="1" customWidth="1"/>
    <col min="56" max="56" width="19.1640625" style="38" hidden="1" customWidth="1"/>
    <col min="57" max="57" width="66.5" style="38" customWidth="1"/>
    <col min="58" max="70" width="9.33203125" style="38"/>
    <col min="71" max="91" width="9.33203125" style="38" hidden="1"/>
    <col min="92" max="16384" width="9.33203125" style="38"/>
  </cols>
  <sheetData>
    <row r="1" spans="1:74" x14ac:dyDescent="0.2">
      <c r="A1" s="37" t="s">
        <v>0</v>
      </c>
      <c r="AZ1" s="37" t="s">
        <v>1</v>
      </c>
      <c r="BA1" s="37" t="s">
        <v>2</v>
      </c>
      <c r="BB1" s="37" t="s">
        <v>1</v>
      </c>
      <c r="BT1" s="37" t="s">
        <v>3</v>
      </c>
      <c r="BU1" s="37" t="s">
        <v>3</v>
      </c>
      <c r="BV1" s="37" t="s">
        <v>4</v>
      </c>
    </row>
    <row r="2" spans="1:74" ht="36.950000000000003" customHeight="1" x14ac:dyDescent="0.2">
      <c r="AR2" s="227" t="s">
        <v>5</v>
      </c>
      <c r="AS2" s="228"/>
      <c r="AT2" s="228"/>
      <c r="AU2" s="228"/>
      <c r="AV2" s="228"/>
      <c r="AW2" s="228"/>
      <c r="AX2" s="228"/>
      <c r="AY2" s="228"/>
      <c r="AZ2" s="228"/>
      <c r="BA2" s="228"/>
      <c r="BB2" s="228"/>
      <c r="BC2" s="228"/>
      <c r="BD2" s="228"/>
      <c r="BE2" s="228"/>
      <c r="BS2" s="39" t="s">
        <v>6</v>
      </c>
      <c r="BT2" s="39" t="s">
        <v>7</v>
      </c>
    </row>
    <row r="3" spans="1:74" ht="6.95" customHeight="1" x14ac:dyDescent="0.2">
      <c r="B3" s="40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2"/>
      <c r="BS3" s="39" t="s">
        <v>8</v>
      </c>
      <c r="BT3" s="39" t="s">
        <v>9</v>
      </c>
    </row>
    <row r="4" spans="1:74" ht="24.95" customHeight="1" x14ac:dyDescent="0.2">
      <c r="B4" s="42"/>
      <c r="D4" s="43" t="s">
        <v>10</v>
      </c>
      <c r="AR4" s="42"/>
      <c r="AS4" s="44" t="s">
        <v>11</v>
      </c>
      <c r="BE4" s="45" t="s">
        <v>12</v>
      </c>
      <c r="BS4" s="39" t="s">
        <v>13</v>
      </c>
    </row>
    <row r="5" spans="1:74" ht="12" customHeight="1" x14ac:dyDescent="0.2">
      <c r="B5" s="42"/>
      <c r="D5" s="46" t="s">
        <v>14</v>
      </c>
      <c r="K5" s="239" t="s">
        <v>15</v>
      </c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8"/>
      <c r="AD5" s="228"/>
      <c r="AE5" s="228"/>
      <c r="AF5" s="228"/>
      <c r="AG5" s="228"/>
      <c r="AH5" s="228"/>
      <c r="AI5" s="228"/>
      <c r="AJ5" s="228"/>
      <c r="AK5" s="228"/>
      <c r="AL5" s="228"/>
      <c r="AM5" s="228"/>
      <c r="AN5" s="228"/>
      <c r="AO5" s="228"/>
      <c r="AR5" s="42"/>
      <c r="BE5" s="236" t="s">
        <v>16</v>
      </c>
      <c r="BS5" s="39" t="s">
        <v>6</v>
      </c>
    </row>
    <row r="6" spans="1:74" ht="36.950000000000003" customHeight="1" x14ac:dyDescent="0.2">
      <c r="B6" s="42"/>
      <c r="D6" s="47" t="s">
        <v>17</v>
      </c>
      <c r="K6" s="240" t="s">
        <v>1421</v>
      </c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8"/>
      <c r="AB6" s="228"/>
      <c r="AC6" s="228"/>
      <c r="AD6" s="228"/>
      <c r="AE6" s="228"/>
      <c r="AF6" s="228"/>
      <c r="AG6" s="228"/>
      <c r="AH6" s="228"/>
      <c r="AI6" s="228"/>
      <c r="AJ6" s="228"/>
      <c r="AK6" s="228"/>
      <c r="AL6" s="228"/>
      <c r="AM6" s="228"/>
      <c r="AN6" s="228"/>
      <c r="AO6" s="228"/>
      <c r="AR6" s="42"/>
      <c r="BE6" s="237"/>
      <c r="BS6" s="39" t="s">
        <v>6</v>
      </c>
    </row>
    <row r="7" spans="1:74" ht="12" customHeight="1" x14ac:dyDescent="0.2">
      <c r="B7" s="42"/>
      <c r="D7" s="48" t="s">
        <v>19</v>
      </c>
      <c r="K7" s="49" t="s">
        <v>1</v>
      </c>
      <c r="AK7" s="48" t="s">
        <v>20</v>
      </c>
      <c r="AN7" s="49" t="s">
        <v>1</v>
      </c>
      <c r="AR7" s="42"/>
      <c r="BE7" s="237"/>
      <c r="BS7" s="39" t="s">
        <v>8</v>
      </c>
    </row>
    <row r="8" spans="1:74" ht="12" customHeight="1" x14ac:dyDescent="0.2">
      <c r="B8" s="42"/>
      <c r="D8" s="48" t="s">
        <v>21</v>
      </c>
      <c r="K8" s="49" t="s">
        <v>22</v>
      </c>
      <c r="AK8" s="48" t="s">
        <v>23</v>
      </c>
      <c r="AN8" s="11" t="s">
        <v>24</v>
      </c>
      <c r="AR8" s="42"/>
      <c r="BE8" s="237"/>
      <c r="BS8" s="39" t="s">
        <v>8</v>
      </c>
    </row>
    <row r="9" spans="1:74" ht="14.45" customHeight="1" x14ac:dyDescent="0.2">
      <c r="B9" s="42"/>
      <c r="AR9" s="42"/>
      <c r="BE9" s="237"/>
      <c r="BS9" s="39" t="s">
        <v>8</v>
      </c>
    </row>
    <row r="10" spans="1:74" ht="12" customHeight="1" x14ac:dyDescent="0.2">
      <c r="B10" s="42"/>
      <c r="D10" s="48" t="s">
        <v>25</v>
      </c>
      <c r="AK10" s="48" t="s">
        <v>26</v>
      </c>
      <c r="AN10" s="49" t="s">
        <v>1</v>
      </c>
      <c r="AR10" s="42"/>
      <c r="BE10" s="237"/>
      <c r="BS10" s="39" t="s">
        <v>6</v>
      </c>
    </row>
    <row r="11" spans="1:74" ht="18.399999999999999" customHeight="1" x14ac:dyDescent="0.2">
      <c r="B11" s="42"/>
      <c r="E11" s="49" t="s">
        <v>27</v>
      </c>
      <c r="AK11" s="48" t="s">
        <v>28</v>
      </c>
      <c r="AN11" s="49" t="s">
        <v>1</v>
      </c>
      <c r="AR11" s="42"/>
      <c r="BE11" s="237"/>
      <c r="BS11" s="39" t="s">
        <v>6</v>
      </c>
    </row>
    <row r="12" spans="1:74" ht="6.95" customHeight="1" x14ac:dyDescent="0.2">
      <c r="B12" s="42"/>
      <c r="AR12" s="42"/>
      <c r="BE12" s="237"/>
      <c r="BS12" s="39" t="s">
        <v>8</v>
      </c>
    </row>
    <row r="13" spans="1:74" ht="12" customHeight="1" x14ac:dyDescent="0.2">
      <c r="B13" s="42"/>
      <c r="D13" s="48" t="s">
        <v>29</v>
      </c>
      <c r="AK13" s="48" t="s">
        <v>26</v>
      </c>
      <c r="AN13" s="12" t="s">
        <v>30</v>
      </c>
      <c r="AR13" s="42"/>
      <c r="BE13" s="237"/>
      <c r="BS13" s="39" t="s">
        <v>8</v>
      </c>
    </row>
    <row r="14" spans="1:74" ht="12.75" x14ac:dyDescent="0.2">
      <c r="B14" s="42"/>
      <c r="E14" s="241" t="s">
        <v>30</v>
      </c>
      <c r="F14" s="242"/>
      <c r="G14" s="242"/>
      <c r="H14" s="242"/>
      <c r="I14" s="242"/>
      <c r="J14" s="242"/>
      <c r="K14" s="242"/>
      <c r="L14" s="242"/>
      <c r="M14" s="242"/>
      <c r="N14" s="242"/>
      <c r="O14" s="242"/>
      <c r="P14" s="242"/>
      <c r="Q14" s="242"/>
      <c r="R14" s="242"/>
      <c r="S14" s="242"/>
      <c r="T14" s="242"/>
      <c r="U14" s="242"/>
      <c r="V14" s="242"/>
      <c r="W14" s="242"/>
      <c r="X14" s="242"/>
      <c r="Y14" s="242"/>
      <c r="Z14" s="242"/>
      <c r="AA14" s="242"/>
      <c r="AB14" s="242"/>
      <c r="AC14" s="242"/>
      <c r="AD14" s="242"/>
      <c r="AE14" s="242"/>
      <c r="AF14" s="242"/>
      <c r="AG14" s="242"/>
      <c r="AH14" s="242"/>
      <c r="AI14" s="242"/>
      <c r="AJ14" s="242"/>
      <c r="AK14" s="48" t="s">
        <v>28</v>
      </c>
      <c r="AN14" s="12" t="s">
        <v>30</v>
      </c>
      <c r="AR14" s="42"/>
      <c r="BE14" s="237"/>
      <c r="BS14" s="39" t="s">
        <v>8</v>
      </c>
    </row>
    <row r="15" spans="1:74" ht="6.95" customHeight="1" x14ac:dyDescent="0.2">
      <c r="B15" s="42"/>
      <c r="AR15" s="42"/>
      <c r="BE15" s="237"/>
      <c r="BS15" s="39" t="s">
        <v>3</v>
      </c>
    </row>
    <row r="16" spans="1:74" ht="12" customHeight="1" x14ac:dyDescent="0.2">
      <c r="B16" s="42"/>
      <c r="D16" s="48" t="s">
        <v>31</v>
      </c>
      <c r="AK16" s="48" t="s">
        <v>26</v>
      </c>
      <c r="AN16" s="49" t="s">
        <v>1</v>
      </c>
      <c r="AR16" s="42"/>
      <c r="BE16" s="237"/>
      <c r="BS16" s="39" t="s">
        <v>3</v>
      </c>
    </row>
    <row r="17" spans="2:71" ht="18.399999999999999" customHeight="1" x14ac:dyDescent="0.2">
      <c r="B17" s="42"/>
      <c r="E17" s="49" t="s">
        <v>32</v>
      </c>
      <c r="AK17" s="48" t="s">
        <v>28</v>
      </c>
      <c r="AN17" s="49" t="s">
        <v>1</v>
      </c>
      <c r="AR17" s="42"/>
      <c r="BE17" s="237"/>
      <c r="BS17" s="39" t="s">
        <v>33</v>
      </c>
    </row>
    <row r="18" spans="2:71" ht="6.95" customHeight="1" x14ac:dyDescent="0.2">
      <c r="B18" s="42"/>
      <c r="AR18" s="42"/>
      <c r="BE18" s="237"/>
      <c r="BS18" s="39" t="s">
        <v>8</v>
      </c>
    </row>
    <row r="19" spans="2:71" ht="12" customHeight="1" x14ac:dyDescent="0.2">
      <c r="B19" s="42"/>
      <c r="D19" s="48" t="s">
        <v>34</v>
      </c>
      <c r="AK19" s="48" t="s">
        <v>26</v>
      </c>
      <c r="AN19" s="49" t="s">
        <v>1</v>
      </c>
      <c r="AR19" s="42"/>
      <c r="BE19" s="237"/>
      <c r="BS19" s="39" t="s">
        <v>8</v>
      </c>
    </row>
    <row r="20" spans="2:71" ht="18.399999999999999" customHeight="1" x14ac:dyDescent="0.2">
      <c r="B20" s="42"/>
      <c r="E20" s="49" t="s">
        <v>35</v>
      </c>
      <c r="AK20" s="48" t="s">
        <v>28</v>
      </c>
      <c r="AN20" s="49" t="s">
        <v>1</v>
      </c>
      <c r="AR20" s="42"/>
      <c r="BE20" s="237"/>
      <c r="BS20" s="39" t="s">
        <v>33</v>
      </c>
    </row>
    <row r="21" spans="2:71" ht="6.95" customHeight="1" x14ac:dyDescent="0.2">
      <c r="B21" s="42"/>
      <c r="AR21" s="42"/>
      <c r="BE21" s="237"/>
    </row>
    <row r="22" spans="2:71" ht="12" customHeight="1" x14ac:dyDescent="0.2">
      <c r="B22" s="42"/>
      <c r="D22" s="48" t="s">
        <v>36</v>
      </c>
      <c r="AR22" s="42"/>
      <c r="BE22" s="237"/>
    </row>
    <row r="23" spans="2:71" ht="16.5" customHeight="1" x14ac:dyDescent="0.2">
      <c r="B23" s="42"/>
      <c r="E23" s="243" t="s">
        <v>1</v>
      </c>
      <c r="F23" s="243"/>
      <c r="G23" s="243"/>
      <c r="H23" s="243"/>
      <c r="I23" s="243"/>
      <c r="J23" s="243"/>
      <c r="K23" s="243"/>
      <c r="L23" s="243"/>
      <c r="M23" s="243"/>
      <c r="N23" s="243"/>
      <c r="O23" s="243"/>
      <c r="P23" s="243"/>
      <c r="Q23" s="243"/>
      <c r="R23" s="243"/>
      <c r="S23" s="243"/>
      <c r="T23" s="243"/>
      <c r="U23" s="243"/>
      <c r="V23" s="243"/>
      <c r="W23" s="243"/>
      <c r="X23" s="243"/>
      <c r="Y23" s="243"/>
      <c r="Z23" s="243"/>
      <c r="AA23" s="243"/>
      <c r="AB23" s="243"/>
      <c r="AC23" s="243"/>
      <c r="AD23" s="243"/>
      <c r="AE23" s="243"/>
      <c r="AF23" s="243"/>
      <c r="AG23" s="243"/>
      <c r="AH23" s="243"/>
      <c r="AI23" s="243"/>
      <c r="AJ23" s="243"/>
      <c r="AK23" s="243"/>
      <c r="AL23" s="243"/>
      <c r="AM23" s="243"/>
      <c r="AN23" s="243"/>
      <c r="AR23" s="42"/>
      <c r="BE23" s="237"/>
    </row>
    <row r="24" spans="2:71" ht="6.95" customHeight="1" x14ac:dyDescent="0.2">
      <c r="B24" s="42"/>
      <c r="AR24" s="42"/>
      <c r="BE24" s="237"/>
    </row>
    <row r="25" spans="2:71" ht="6.95" customHeight="1" x14ac:dyDescent="0.2">
      <c r="B25" s="42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R25" s="42"/>
      <c r="BE25" s="237"/>
    </row>
    <row r="26" spans="2:71" s="52" customFormat="1" ht="25.9" customHeight="1" x14ac:dyDescent="0.2">
      <c r="B26" s="51"/>
      <c r="D26" s="53" t="s">
        <v>37</v>
      </c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244">
        <f>ROUND(AG94,0)</f>
        <v>0</v>
      </c>
      <c r="AL26" s="245"/>
      <c r="AM26" s="245"/>
      <c r="AN26" s="245"/>
      <c r="AO26" s="245"/>
      <c r="AR26" s="51"/>
      <c r="BE26" s="237"/>
    </row>
    <row r="27" spans="2:71" s="52" customFormat="1" ht="6.95" customHeight="1" x14ac:dyDescent="0.2">
      <c r="B27" s="51"/>
      <c r="AR27" s="51"/>
      <c r="BE27" s="237"/>
    </row>
    <row r="28" spans="2:71" s="52" customFormat="1" ht="12.75" x14ac:dyDescent="0.2">
      <c r="B28" s="51"/>
      <c r="L28" s="246" t="s">
        <v>38</v>
      </c>
      <c r="M28" s="246"/>
      <c r="N28" s="246"/>
      <c r="O28" s="246"/>
      <c r="P28" s="246"/>
      <c r="W28" s="246" t="s">
        <v>39</v>
      </c>
      <c r="X28" s="246"/>
      <c r="Y28" s="246"/>
      <c r="Z28" s="246"/>
      <c r="AA28" s="246"/>
      <c r="AB28" s="246"/>
      <c r="AC28" s="246"/>
      <c r="AD28" s="246"/>
      <c r="AE28" s="246"/>
      <c r="AK28" s="246" t="s">
        <v>40</v>
      </c>
      <c r="AL28" s="246"/>
      <c r="AM28" s="246"/>
      <c r="AN28" s="246"/>
      <c r="AO28" s="246"/>
      <c r="AR28" s="51"/>
      <c r="BE28" s="237"/>
    </row>
    <row r="29" spans="2:71" s="56" customFormat="1" ht="14.45" customHeight="1" x14ac:dyDescent="0.2">
      <c r="B29" s="55"/>
      <c r="D29" s="48" t="s">
        <v>41</v>
      </c>
      <c r="F29" s="48" t="s">
        <v>42</v>
      </c>
      <c r="L29" s="231">
        <v>0.21</v>
      </c>
      <c r="M29" s="230"/>
      <c r="N29" s="230"/>
      <c r="O29" s="230"/>
      <c r="P29" s="230"/>
      <c r="W29" s="229">
        <f>ROUND(AZ94, 0)</f>
        <v>0</v>
      </c>
      <c r="X29" s="230"/>
      <c r="Y29" s="230"/>
      <c r="Z29" s="230"/>
      <c r="AA29" s="230"/>
      <c r="AB29" s="230"/>
      <c r="AC29" s="230"/>
      <c r="AD29" s="230"/>
      <c r="AE29" s="230"/>
      <c r="AK29" s="229">
        <f>ROUND(AV94, 0)</f>
        <v>0</v>
      </c>
      <c r="AL29" s="230"/>
      <c r="AM29" s="230"/>
      <c r="AN29" s="230"/>
      <c r="AO29" s="230"/>
      <c r="AR29" s="55"/>
      <c r="BE29" s="238"/>
    </row>
    <row r="30" spans="2:71" s="56" customFormat="1" ht="14.45" customHeight="1" x14ac:dyDescent="0.2">
      <c r="B30" s="55"/>
      <c r="F30" s="48" t="s">
        <v>43</v>
      </c>
      <c r="L30" s="231">
        <v>0.15</v>
      </c>
      <c r="M30" s="230"/>
      <c r="N30" s="230"/>
      <c r="O30" s="230"/>
      <c r="P30" s="230"/>
      <c r="W30" s="229">
        <f>ROUND(BA94, 0)</f>
        <v>0</v>
      </c>
      <c r="X30" s="230"/>
      <c r="Y30" s="230"/>
      <c r="Z30" s="230"/>
      <c r="AA30" s="230"/>
      <c r="AB30" s="230"/>
      <c r="AC30" s="230"/>
      <c r="AD30" s="230"/>
      <c r="AE30" s="230"/>
      <c r="AK30" s="229">
        <f>ROUND(AW94, 0)</f>
        <v>0</v>
      </c>
      <c r="AL30" s="230"/>
      <c r="AM30" s="230"/>
      <c r="AN30" s="230"/>
      <c r="AO30" s="230"/>
      <c r="AR30" s="55"/>
      <c r="BE30" s="238"/>
    </row>
    <row r="31" spans="2:71" s="56" customFormat="1" ht="14.45" hidden="1" customHeight="1" x14ac:dyDescent="0.2">
      <c r="B31" s="55"/>
      <c r="F31" s="48" t="s">
        <v>44</v>
      </c>
      <c r="L31" s="231">
        <v>0.21</v>
      </c>
      <c r="M31" s="230"/>
      <c r="N31" s="230"/>
      <c r="O31" s="230"/>
      <c r="P31" s="230"/>
      <c r="W31" s="229">
        <f>ROUND(BB94, 0)</f>
        <v>0</v>
      </c>
      <c r="X31" s="230"/>
      <c r="Y31" s="230"/>
      <c r="Z31" s="230"/>
      <c r="AA31" s="230"/>
      <c r="AB31" s="230"/>
      <c r="AC31" s="230"/>
      <c r="AD31" s="230"/>
      <c r="AE31" s="230"/>
      <c r="AK31" s="229">
        <v>0</v>
      </c>
      <c r="AL31" s="230"/>
      <c r="AM31" s="230"/>
      <c r="AN31" s="230"/>
      <c r="AO31" s="230"/>
      <c r="AR31" s="55"/>
      <c r="BE31" s="238"/>
    </row>
    <row r="32" spans="2:71" s="56" customFormat="1" ht="14.45" hidden="1" customHeight="1" x14ac:dyDescent="0.2">
      <c r="B32" s="55"/>
      <c r="F32" s="48" t="s">
        <v>45</v>
      </c>
      <c r="L32" s="231">
        <v>0.15</v>
      </c>
      <c r="M32" s="230"/>
      <c r="N32" s="230"/>
      <c r="O32" s="230"/>
      <c r="P32" s="230"/>
      <c r="W32" s="229">
        <f>ROUND(BC94, 0)</f>
        <v>0</v>
      </c>
      <c r="X32" s="230"/>
      <c r="Y32" s="230"/>
      <c r="Z32" s="230"/>
      <c r="AA32" s="230"/>
      <c r="AB32" s="230"/>
      <c r="AC32" s="230"/>
      <c r="AD32" s="230"/>
      <c r="AE32" s="230"/>
      <c r="AK32" s="229">
        <v>0</v>
      </c>
      <c r="AL32" s="230"/>
      <c r="AM32" s="230"/>
      <c r="AN32" s="230"/>
      <c r="AO32" s="230"/>
      <c r="AR32" s="55"/>
      <c r="BE32" s="238"/>
    </row>
    <row r="33" spans="2:57" s="56" customFormat="1" ht="14.45" hidden="1" customHeight="1" x14ac:dyDescent="0.2">
      <c r="B33" s="55"/>
      <c r="F33" s="48" t="s">
        <v>46</v>
      </c>
      <c r="L33" s="231">
        <v>0</v>
      </c>
      <c r="M33" s="230"/>
      <c r="N33" s="230"/>
      <c r="O33" s="230"/>
      <c r="P33" s="230"/>
      <c r="W33" s="229">
        <f>ROUND(BD94, 0)</f>
        <v>0</v>
      </c>
      <c r="X33" s="230"/>
      <c r="Y33" s="230"/>
      <c r="Z33" s="230"/>
      <c r="AA33" s="230"/>
      <c r="AB33" s="230"/>
      <c r="AC33" s="230"/>
      <c r="AD33" s="230"/>
      <c r="AE33" s="230"/>
      <c r="AK33" s="229">
        <v>0</v>
      </c>
      <c r="AL33" s="230"/>
      <c r="AM33" s="230"/>
      <c r="AN33" s="230"/>
      <c r="AO33" s="230"/>
      <c r="AR33" s="55"/>
      <c r="BE33" s="238"/>
    </row>
    <row r="34" spans="2:57" s="52" customFormat="1" ht="6.95" customHeight="1" x14ac:dyDescent="0.2">
      <c r="B34" s="51"/>
      <c r="AR34" s="51"/>
      <c r="BE34" s="237"/>
    </row>
    <row r="35" spans="2:57" s="52" customFormat="1" ht="25.9" customHeight="1" x14ac:dyDescent="0.2">
      <c r="B35" s="51"/>
      <c r="C35" s="57"/>
      <c r="D35" s="58" t="s">
        <v>47</v>
      </c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60" t="s">
        <v>48</v>
      </c>
      <c r="U35" s="59"/>
      <c r="V35" s="59"/>
      <c r="W35" s="59"/>
      <c r="X35" s="235" t="s">
        <v>49</v>
      </c>
      <c r="Y35" s="233"/>
      <c r="Z35" s="233"/>
      <c r="AA35" s="233"/>
      <c r="AB35" s="233"/>
      <c r="AC35" s="59"/>
      <c r="AD35" s="59"/>
      <c r="AE35" s="59"/>
      <c r="AF35" s="59"/>
      <c r="AG35" s="59"/>
      <c r="AH35" s="59"/>
      <c r="AI35" s="59"/>
      <c r="AJ35" s="59"/>
      <c r="AK35" s="232">
        <f>SUM(AK26:AK33)</f>
        <v>0</v>
      </c>
      <c r="AL35" s="233"/>
      <c r="AM35" s="233"/>
      <c r="AN35" s="233"/>
      <c r="AO35" s="234"/>
      <c r="AP35" s="57"/>
      <c r="AQ35" s="57"/>
      <c r="AR35" s="51"/>
    </row>
    <row r="36" spans="2:57" s="52" customFormat="1" ht="6.95" customHeight="1" x14ac:dyDescent="0.2">
      <c r="B36" s="51"/>
      <c r="AR36" s="51"/>
    </row>
    <row r="37" spans="2:57" s="52" customFormat="1" ht="14.45" customHeight="1" x14ac:dyDescent="0.2">
      <c r="B37" s="51"/>
      <c r="AR37" s="51"/>
    </row>
    <row r="38" spans="2:57" ht="14.45" customHeight="1" x14ac:dyDescent="0.2">
      <c r="B38" s="42"/>
      <c r="AR38" s="42"/>
    </row>
    <row r="39" spans="2:57" ht="14.45" customHeight="1" x14ac:dyDescent="0.2">
      <c r="B39" s="42"/>
      <c r="AR39" s="42"/>
    </row>
    <row r="40" spans="2:57" ht="14.45" customHeight="1" x14ac:dyDescent="0.2">
      <c r="B40" s="42"/>
      <c r="AR40" s="42"/>
    </row>
    <row r="41" spans="2:57" ht="14.45" customHeight="1" x14ac:dyDescent="0.2">
      <c r="B41" s="42"/>
      <c r="AR41" s="42"/>
    </row>
    <row r="42" spans="2:57" ht="14.45" customHeight="1" x14ac:dyDescent="0.2">
      <c r="B42" s="42"/>
      <c r="AR42" s="42"/>
    </row>
    <row r="43" spans="2:57" ht="14.45" customHeight="1" x14ac:dyDescent="0.2">
      <c r="B43" s="42"/>
      <c r="AR43" s="42"/>
    </row>
    <row r="44" spans="2:57" ht="14.45" customHeight="1" x14ac:dyDescent="0.2">
      <c r="B44" s="42"/>
      <c r="AR44" s="42"/>
    </row>
    <row r="45" spans="2:57" ht="14.45" customHeight="1" x14ac:dyDescent="0.2">
      <c r="B45" s="42"/>
      <c r="AR45" s="42"/>
    </row>
    <row r="46" spans="2:57" ht="14.45" customHeight="1" x14ac:dyDescent="0.2">
      <c r="B46" s="42"/>
      <c r="AR46" s="42"/>
    </row>
    <row r="47" spans="2:57" ht="14.45" customHeight="1" x14ac:dyDescent="0.2">
      <c r="B47" s="42"/>
      <c r="AR47" s="42"/>
    </row>
    <row r="48" spans="2:57" ht="14.45" customHeight="1" x14ac:dyDescent="0.2">
      <c r="B48" s="42"/>
      <c r="AR48" s="42"/>
    </row>
    <row r="49" spans="2:44" s="52" customFormat="1" ht="14.45" customHeight="1" x14ac:dyDescent="0.2">
      <c r="B49" s="51"/>
      <c r="D49" s="61" t="s">
        <v>50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51</v>
      </c>
      <c r="AI49" s="62"/>
      <c r="AJ49" s="62"/>
      <c r="AK49" s="62"/>
      <c r="AL49" s="62"/>
      <c r="AM49" s="62"/>
      <c r="AN49" s="62"/>
      <c r="AO49" s="62"/>
      <c r="AR49" s="51"/>
    </row>
    <row r="50" spans="2:44" x14ac:dyDescent="0.2">
      <c r="B50" s="42"/>
      <c r="AR50" s="42"/>
    </row>
    <row r="51" spans="2:44" x14ac:dyDescent="0.2">
      <c r="B51" s="42"/>
      <c r="AR51" s="42"/>
    </row>
    <row r="52" spans="2:44" x14ac:dyDescent="0.2">
      <c r="B52" s="42"/>
      <c r="AR52" s="42"/>
    </row>
    <row r="53" spans="2:44" x14ac:dyDescent="0.2">
      <c r="B53" s="42"/>
      <c r="AR53" s="42"/>
    </row>
    <row r="54" spans="2:44" x14ac:dyDescent="0.2">
      <c r="B54" s="42"/>
      <c r="AR54" s="42"/>
    </row>
    <row r="55" spans="2:44" x14ac:dyDescent="0.2">
      <c r="B55" s="42"/>
      <c r="AR55" s="42"/>
    </row>
    <row r="56" spans="2:44" x14ac:dyDescent="0.2">
      <c r="B56" s="42"/>
      <c r="AR56" s="42"/>
    </row>
    <row r="57" spans="2:44" x14ac:dyDescent="0.2">
      <c r="B57" s="42"/>
      <c r="AR57" s="42"/>
    </row>
    <row r="58" spans="2:44" x14ac:dyDescent="0.2">
      <c r="B58" s="42"/>
      <c r="AR58" s="42"/>
    </row>
    <row r="59" spans="2:44" x14ac:dyDescent="0.2">
      <c r="B59" s="42"/>
      <c r="AR59" s="42"/>
    </row>
    <row r="60" spans="2:44" s="52" customFormat="1" ht="12.75" x14ac:dyDescent="0.2">
      <c r="B60" s="51"/>
      <c r="D60" s="63" t="s">
        <v>52</v>
      </c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63" t="s">
        <v>53</v>
      </c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63" t="s">
        <v>52</v>
      </c>
      <c r="AI60" s="54"/>
      <c r="AJ60" s="54"/>
      <c r="AK60" s="54"/>
      <c r="AL60" s="54"/>
      <c r="AM60" s="63" t="s">
        <v>53</v>
      </c>
      <c r="AN60" s="54"/>
      <c r="AO60" s="54"/>
      <c r="AR60" s="51"/>
    </row>
    <row r="61" spans="2:44" x14ac:dyDescent="0.2">
      <c r="B61" s="42"/>
      <c r="AR61" s="42"/>
    </row>
    <row r="62" spans="2:44" x14ac:dyDescent="0.2">
      <c r="B62" s="42"/>
      <c r="AR62" s="42"/>
    </row>
    <row r="63" spans="2:44" x14ac:dyDescent="0.2">
      <c r="B63" s="42"/>
      <c r="AR63" s="42"/>
    </row>
    <row r="64" spans="2:44" s="52" customFormat="1" ht="12.75" x14ac:dyDescent="0.2">
      <c r="B64" s="51"/>
      <c r="D64" s="61" t="s">
        <v>54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1" t="s">
        <v>55</v>
      </c>
      <c r="AI64" s="62"/>
      <c r="AJ64" s="62"/>
      <c r="AK64" s="62"/>
      <c r="AL64" s="62"/>
      <c r="AM64" s="62"/>
      <c r="AN64" s="62"/>
      <c r="AO64" s="62"/>
      <c r="AR64" s="51"/>
    </row>
    <row r="65" spans="2:44" x14ac:dyDescent="0.2">
      <c r="B65" s="42"/>
      <c r="AR65" s="42"/>
    </row>
    <row r="66" spans="2:44" x14ac:dyDescent="0.2">
      <c r="B66" s="42"/>
      <c r="AR66" s="42"/>
    </row>
    <row r="67" spans="2:44" x14ac:dyDescent="0.2">
      <c r="B67" s="42"/>
      <c r="AR67" s="42"/>
    </row>
    <row r="68" spans="2:44" x14ac:dyDescent="0.2">
      <c r="B68" s="42"/>
      <c r="AR68" s="42"/>
    </row>
    <row r="69" spans="2:44" x14ac:dyDescent="0.2">
      <c r="B69" s="42"/>
      <c r="AR69" s="42"/>
    </row>
    <row r="70" spans="2:44" x14ac:dyDescent="0.2">
      <c r="B70" s="42"/>
      <c r="AR70" s="42"/>
    </row>
    <row r="71" spans="2:44" x14ac:dyDescent="0.2">
      <c r="B71" s="42"/>
      <c r="AR71" s="42"/>
    </row>
    <row r="72" spans="2:44" x14ac:dyDescent="0.2">
      <c r="B72" s="42"/>
      <c r="AR72" s="42"/>
    </row>
    <row r="73" spans="2:44" x14ac:dyDescent="0.2">
      <c r="B73" s="42"/>
      <c r="AR73" s="42"/>
    </row>
    <row r="74" spans="2:44" x14ac:dyDescent="0.2">
      <c r="B74" s="42"/>
      <c r="AR74" s="42"/>
    </row>
    <row r="75" spans="2:44" s="52" customFormat="1" ht="12.75" x14ac:dyDescent="0.2">
      <c r="B75" s="51"/>
      <c r="D75" s="63" t="s">
        <v>52</v>
      </c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63" t="s">
        <v>53</v>
      </c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4"/>
      <c r="AH75" s="63" t="s">
        <v>52</v>
      </c>
      <c r="AI75" s="54"/>
      <c r="AJ75" s="54"/>
      <c r="AK75" s="54"/>
      <c r="AL75" s="54"/>
      <c r="AM75" s="63" t="s">
        <v>53</v>
      </c>
      <c r="AN75" s="54"/>
      <c r="AO75" s="54"/>
      <c r="AR75" s="51"/>
    </row>
    <row r="76" spans="2:44" s="52" customFormat="1" x14ac:dyDescent="0.2">
      <c r="B76" s="51"/>
      <c r="AR76" s="51"/>
    </row>
    <row r="77" spans="2:44" s="52" customFormat="1" ht="6.95" customHeight="1" x14ac:dyDescent="0.2"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51"/>
    </row>
    <row r="81" spans="1:91" s="52" customFormat="1" ht="6.95" customHeight="1" x14ac:dyDescent="0.2"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51"/>
    </row>
    <row r="82" spans="1:91" s="52" customFormat="1" ht="24.95" customHeight="1" x14ac:dyDescent="0.2">
      <c r="B82" s="51"/>
      <c r="C82" s="43" t="s">
        <v>56</v>
      </c>
      <c r="AR82" s="51"/>
    </row>
    <row r="83" spans="1:91" s="52" customFormat="1" ht="6.95" customHeight="1" x14ac:dyDescent="0.2">
      <c r="B83" s="51"/>
      <c r="AR83" s="51"/>
    </row>
    <row r="84" spans="1:91" s="68" customFormat="1" ht="12" customHeight="1" x14ac:dyDescent="0.2">
      <c r="B84" s="69"/>
      <c r="C84" s="48" t="s">
        <v>14</v>
      </c>
      <c r="L84" s="68" t="str">
        <f>K5</f>
        <v>Projektis2892</v>
      </c>
      <c r="AR84" s="69"/>
    </row>
    <row r="85" spans="1:91" s="70" customFormat="1" ht="36.950000000000003" customHeight="1" x14ac:dyDescent="0.2">
      <c r="B85" s="71"/>
      <c r="C85" s="72" t="s">
        <v>17</v>
      </c>
      <c r="L85" s="249" t="str">
        <f>K6</f>
        <v xml:space="preserve">Generální oprava a úprava pavilonu nosorožců - OPRAVA                            
</v>
      </c>
      <c r="M85" s="250"/>
      <c r="N85" s="250"/>
      <c r="O85" s="250"/>
      <c r="P85" s="250"/>
      <c r="Q85" s="250"/>
      <c r="R85" s="250"/>
      <c r="S85" s="250"/>
      <c r="T85" s="250"/>
      <c r="U85" s="250"/>
      <c r="V85" s="250"/>
      <c r="W85" s="250"/>
      <c r="X85" s="250"/>
      <c r="Y85" s="250"/>
      <c r="Z85" s="250"/>
      <c r="AA85" s="250"/>
      <c r="AB85" s="250"/>
      <c r="AC85" s="250"/>
      <c r="AD85" s="250"/>
      <c r="AE85" s="250"/>
      <c r="AF85" s="250"/>
      <c r="AG85" s="250"/>
      <c r="AH85" s="250"/>
      <c r="AI85" s="250"/>
      <c r="AJ85" s="250"/>
      <c r="AK85" s="250"/>
      <c r="AL85" s="250"/>
      <c r="AM85" s="250"/>
      <c r="AN85" s="250"/>
      <c r="AO85" s="250"/>
      <c r="AR85" s="71"/>
    </row>
    <row r="86" spans="1:91" s="52" customFormat="1" ht="6.95" customHeight="1" x14ac:dyDescent="0.2">
      <c r="B86" s="51"/>
      <c r="AR86" s="51"/>
    </row>
    <row r="87" spans="1:91" s="52" customFormat="1" ht="12" customHeight="1" x14ac:dyDescent="0.2">
      <c r="B87" s="51"/>
      <c r="C87" s="48" t="s">
        <v>21</v>
      </c>
      <c r="L87" s="73" t="str">
        <f>IF(K8="","",K8)</f>
        <v>Dvůr Králové nad Labem</v>
      </c>
      <c r="AI87" s="48" t="s">
        <v>23</v>
      </c>
      <c r="AM87" s="251" t="str">
        <f>IF(AN8= "","",AN8)</f>
        <v>3. 1. 2023</v>
      </c>
      <c r="AN87" s="251"/>
      <c r="AR87" s="51"/>
    </row>
    <row r="88" spans="1:91" s="52" customFormat="1" ht="6.95" customHeight="1" x14ac:dyDescent="0.2">
      <c r="B88" s="51"/>
      <c r="AR88" s="51"/>
    </row>
    <row r="89" spans="1:91" s="52" customFormat="1" ht="25.7" customHeight="1" x14ac:dyDescent="0.2">
      <c r="B89" s="51"/>
      <c r="C89" s="48" t="s">
        <v>25</v>
      </c>
      <c r="L89" s="68" t="str">
        <f>IF(E11= "","",E11)</f>
        <v>ZOO Dvůr Králové a.s., Štefánikova 1029, D.K.n.L.</v>
      </c>
      <c r="AI89" s="48" t="s">
        <v>31</v>
      </c>
      <c r="AM89" s="252" t="str">
        <f>IF(E17="","",E17)</f>
        <v>Projektis DK s r.o., Legionářská 562, D.K.n.L.</v>
      </c>
      <c r="AN89" s="253"/>
      <c r="AO89" s="253"/>
      <c r="AP89" s="253"/>
      <c r="AR89" s="51"/>
      <c r="AS89" s="257" t="s">
        <v>57</v>
      </c>
      <c r="AT89" s="258"/>
      <c r="AU89" s="74"/>
      <c r="AV89" s="74"/>
      <c r="AW89" s="74"/>
      <c r="AX89" s="74"/>
      <c r="AY89" s="74"/>
      <c r="AZ89" s="74"/>
      <c r="BA89" s="74"/>
      <c r="BB89" s="74"/>
      <c r="BC89" s="74"/>
      <c r="BD89" s="75"/>
    </row>
    <row r="90" spans="1:91" s="52" customFormat="1" ht="15.2" customHeight="1" x14ac:dyDescent="0.2">
      <c r="B90" s="51"/>
      <c r="C90" s="48" t="s">
        <v>29</v>
      </c>
      <c r="L90" s="68" t="str">
        <f>IF(E14= "Vyplň údaj","",E14)</f>
        <v/>
      </c>
      <c r="AI90" s="48" t="s">
        <v>34</v>
      </c>
      <c r="AM90" s="252" t="str">
        <f>IF(E20="","",E20)</f>
        <v>ing. V. Švehla</v>
      </c>
      <c r="AN90" s="253"/>
      <c r="AO90" s="253"/>
      <c r="AP90" s="253"/>
      <c r="AR90" s="51"/>
      <c r="AS90" s="259"/>
      <c r="AT90" s="260"/>
      <c r="BD90" s="76"/>
    </row>
    <row r="91" spans="1:91" s="52" customFormat="1" ht="10.9" customHeight="1" x14ac:dyDescent="0.2">
      <c r="B91" s="51"/>
      <c r="AR91" s="51"/>
      <c r="AS91" s="259"/>
      <c r="AT91" s="260"/>
      <c r="BD91" s="76"/>
    </row>
    <row r="92" spans="1:91" s="52" customFormat="1" ht="29.25" customHeight="1" x14ac:dyDescent="0.2">
      <c r="B92" s="51"/>
      <c r="C92" s="261" t="s">
        <v>58</v>
      </c>
      <c r="D92" s="262"/>
      <c r="E92" s="262"/>
      <c r="F92" s="262"/>
      <c r="G92" s="262"/>
      <c r="H92" s="77"/>
      <c r="I92" s="264" t="s">
        <v>59</v>
      </c>
      <c r="J92" s="262"/>
      <c r="K92" s="262"/>
      <c r="L92" s="262"/>
      <c r="M92" s="262"/>
      <c r="N92" s="262"/>
      <c r="O92" s="262"/>
      <c r="P92" s="262"/>
      <c r="Q92" s="262"/>
      <c r="R92" s="262"/>
      <c r="S92" s="262"/>
      <c r="T92" s="262"/>
      <c r="U92" s="262"/>
      <c r="V92" s="262"/>
      <c r="W92" s="262"/>
      <c r="X92" s="262"/>
      <c r="Y92" s="262"/>
      <c r="Z92" s="262"/>
      <c r="AA92" s="262"/>
      <c r="AB92" s="262"/>
      <c r="AC92" s="262"/>
      <c r="AD92" s="262"/>
      <c r="AE92" s="262"/>
      <c r="AF92" s="262"/>
      <c r="AG92" s="263" t="s">
        <v>60</v>
      </c>
      <c r="AH92" s="262"/>
      <c r="AI92" s="262"/>
      <c r="AJ92" s="262"/>
      <c r="AK92" s="262"/>
      <c r="AL92" s="262"/>
      <c r="AM92" s="262"/>
      <c r="AN92" s="264" t="s">
        <v>61</v>
      </c>
      <c r="AO92" s="262"/>
      <c r="AP92" s="265"/>
      <c r="AQ92" s="78" t="s">
        <v>62</v>
      </c>
      <c r="AR92" s="51"/>
      <c r="AS92" s="79" t="s">
        <v>63</v>
      </c>
      <c r="AT92" s="80" t="s">
        <v>64</v>
      </c>
      <c r="AU92" s="80" t="s">
        <v>65</v>
      </c>
      <c r="AV92" s="80" t="s">
        <v>66</v>
      </c>
      <c r="AW92" s="80" t="s">
        <v>67</v>
      </c>
      <c r="AX92" s="80" t="s">
        <v>68</v>
      </c>
      <c r="AY92" s="80" t="s">
        <v>69</v>
      </c>
      <c r="AZ92" s="80" t="s">
        <v>70</v>
      </c>
      <c r="BA92" s="80" t="s">
        <v>71</v>
      </c>
      <c r="BB92" s="80" t="s">
        <v>72</v>
      </c>
      <c r="BC92" s="80" t="s">
        <v>73</v>
      </c>
      <c r="BD92" s="81" t="s">
        <v>74</v>
      </c>
    </row>
    <row r="93" spans="1:91" s="52" customFormat="1" ht="10.9" customHeight="1" x14ac:dyDescent="0.2">
      <c r="B93" s="51"/>
      <c r="AR93" s="51"/>
      <c r="AS93" s="82"/>
      <c r="AT93" s="74"/>
      <c r="AU93" s="74"/>
      <c r="AV93" s="74"/>
      <c r="AW93" s="74"/>
      <c r="AX93" s="74"/>
      <c r="AY93" s="74"/>
      <c r="AZ93" s="74"/>
      <c r="BA93" s="74"/>
      <c r="BB93" s="74"/>
      <c r="BC93" s="74"/>
      <c r="BD93" s="75"/>
    </row>
    <row r="94" spans="1:91" s="83" customFormat="1" ht="32.450000000000003" customHeight="1" x14ac:dyDescent="0.2">
      <c r="B94" s="84"/>
      <c r="C94" s="85" t="s">
        <v>75</v>
      </c>
      <c r="D94" s="86"/>
      <c r="E94" s="86"/>
      <c r="F94" s="86"/>
      <c r="G94" s="86"/>
      <c r="H94" s="86"/>
      <c r="I94" s="86"/>
      <c r="J94" s="86"/>
      <c r="K94" s="86"/>
      <c r="L94" s="86"/>
      <c r="M94" s="86"/>
      <c r="N94" s="86"/>
      <c r="O94" s="86"/>
      <c r="P94" s="86"/>
      <c r="Q94" s="86"/>
      <c r="R94" s="86"/>
      <c r="S94" s="86"/>
      <c r="T94" s="86"/>
      <c r="U94" s="86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254">
        <f>ROUND(SUM(AG95:AG98),0)</f>
        <v>0</v>
      </c>
      <c r="AH94" s="254"/>
      <c r="AI94" s="254"/>
      <c r="AJ94" s="254"/>
      <c r="AK94" s="254"/>
      <c r="AL94" s="254"/>
      <c r="AM94" s="254"/>
      <c r="AN94" s="255">
        <f>SUM(AG94,AT94)</f>
        <v>0</v>
      </c>
      <c r="AO94" s="255"/>
      <c r="AP94" s="255"/>
      <c r="AQ94" s="87" t="s">
        <v>1</v>
      </c>
      <c r="AR94" s="84"/>
      <c r="AS94" s="88">
        <f>ROUND(SUM(AS95:AS98),0)</f>
        <v>0</v>
      </c>
      <c r="AT94" s="89">
        <f>ROUND(SUM(AV94:AW94),0)</f>
        <v>0</v>
      </c>
      <c r="AU94" s="90">
        <f>ROUND(SUM(AU95:AU98),5)</f>
        <v>0</v>
      </c>
      <c r="AV94" s="89">
        <f>ROUND(AZ94*L29,0)</f>
        <v>0</v>
      </c>
      <c r="AW94" s="89">
        <f>ROUND(BA94*L30,0)</f>
        <v>0</v>
      </c>
      <c r="AX94" s="89">
        <f>ROUND(BB94*L29,0)</f>
        <v>0</v>
      </c>
      <c r="AY94" s="89">
        <f>ROUND(BC94*L30,0)</f>
        <v>0</v>
      </c>
      <c r="AZ94" s="89">
        <f>ROUND(SUM(AZ95:AZ98),0)</f>
        <v>0</v>
      </c>
      <c r="BA94" s="89">
        <f>ROUND(SUM(BA95:BA98),0)</f>
        <v>0</v>
      </c>
      <c r="BB94" s="89">
        <f>ROUND(SUM(BB95:BB98),0)</f>
        <v>0</v>
      </c>
      <c r="BC94" s="89">
        <f>ROUND(SUM(BC95:BC98),0)</f>
        <v>0</v>
      </c>
      <c r="BD94" s="91">
        <f>ROUND(SUM(BD95:BD98),0)</f>
        <v>0</v>
      </c>
      <c r="BS94" s="92" t="s">
        <v>76</v>
      </c>
      <c r="BT94" s="92" t="s">
        <v>77</v>
      </c>
      <c r="BU94" s="93" t="s">
        <v>78</v>
      </c>
      <c r="BV94" s="92" t="s">
        <v>79</v>
      </c>
      <c r="BW94" s="92" t="s">
        <v>4</v>
      </c>
      <c r="BX94" s="92" t="s">
        <v>80</v>
      </c>
      <c r="CL94" s="92" t="s">
        <v>1</v>
      </c>
    </row>
    <row r="95" spans="1:91" s="103" customFormat="1" ht="24.75" customHeight="1" x14ac:dyDescent="0.2">
      <c r="A95" s="94" t="s">
        <v>81</v>
      </c>
      <c r="B95" s="95"/>
      <c r="C95" s="96"/>
      <c r="D95" s="256" t="s">
        <v>82</v>
      </c>
      <c r="E95" s="256"/>
      <c r="F95" s="256"/>
      <c r="G95" s="256"/>
      <c r="H95" s="256"/>
      <c r="I95" s="97"/>
      <c r="J95" s="256" t="s">
        <v>83</v>
      </c>
      <c r="K95" s="256"/>
      <c r="L95" s="256"/>
      <c r="M95" s="256"/>
      <c r="N95" s="256"/>
      <c r="O95" s="256"/>
      <c r="P95" s="256"/>
      <c r="Q95" s="256"/>
      <c r="R95" s="256"/>
      <c r="S95" s="256"/>
      <c r="T95" s="256"/>
      <c r="U95" s="256"/>
      <c r="V95" s="256"/>
      <c r="W95" s="256"/>
      <c r="X95" s="256"/>
      <c r="Y95" s="256"/>
      <c r="Z95" s="256"/>
      <c r="AA95" s="256"/>
      <c r="AB95" s="256"/>
      <c r="AC95" s="256"/>
      <c r="AD95" s="256"/>
      <c r="AE95" s="256"/>
      <c r="AF95" s="256"/>
      <c r="AG95" s="247">
        <f>'11 - SO 01 Pavilon nosoro...'!J30</f>
        <v>0</v>
      </c>
      <c r="AH95" s="248"/>
      <c r="AI95" s="248"/>
      <c r="AJ95" s="248"/>
      <c r="AK95" s="248"/>
      <c r="AL95" s="248"/>
      <c r="AM95" s="248"/>
      <c r="AN95" s="247">
        <f>SUM(AG95,AT95)</f>
        <v>0</v>
      </c>
      <c r="AO95" s="248"/>
      <c r="AP95" s="248"/>
      <c r="AQ95" s="98" t="s">
        <v>84</v>
      </c>
      <c r="AR95" s="95"/>
      <c r="AS95" s="99">
        <v>0</v>
      </c>
      <c r="AT95" s="100">
        <f>ROUND(SUM(AV95:AW95),0)</f>
        <v>0</v>
      </c>
      <c r="AU95" s="101">
        <f>'11 - SO 01 Pavilon nosoro...'!P130</f>
        <v>0</v>
      </c>
      <c r="AV95" s="100">
        <f>'11 - SO 01 Pavilon nosoro...'!J33</f>
        <v>0</v>
      </c>
      <c r="AW95" s="100">
        <f>'11 - SO 01 Pavilon nosoro...'!J34</f>
        <v>0</v>
      </c>
      <c r="AX95" s="100">
        <f>'11 - SO 01 Pavilon nosoro...'!J35</f>
        <v>0</v>
      </c>
      <c r="AY95" s="100">
        <f>'11 - SO 01 Pavilon nosoro...'!J36</f>
        <v>0</v>
      </c>
      <c r="AZ95" s="100">
        <f>'11 - SO 01 Pavilon nosoro...'!F33</f>
        <v>0</v>
      </c>
      <c r="BA95" s="100">
        <f>'11 - SO 01 Pavilon nosoro...'!F34</f>
        <v>0</v>
      </c>
      <c r="BB95" s="100">
        <f>'11 - SO 01 Pavilon nosoro...'!F35</f>
        <v>0</v>
      </c>
      <c r="BC95" s="100">
        <f>'11 - SO 01 Pavilon nosoro...'!F36</f>
        <v>0</v>
      </c>
      <c r="BD95" s="102">
        <f>'11 - SO 01 Pavilon nosoro...'!F37</f>
        <v>0</v>
      </c>
      <c r="BT95" s="104" t="s">
        <v>8</v>
      </c>
      <c r="BV95" s="104" t="s">
        <v>79</v>
      </c>
      <c r="BW95" s="104" t="s">
        <v>85</v>
      </c>
      <c r="BX95" s="104" t="s">
        <v>4</v>
      </c>
      <c r="CL95" s="104" t="s">
        <v>1</v>
      </c>
      <c r="CM95" s="104" t="s">
        <v>86</v>
      </c>
    </row>
    <row r="96" spans="1:91" s="103" customFormat="1" ht="24.75" customHeight="1" x14ac:dyDescent="0.2">
      <c r="A96" s="94" t="s">
        <v>81</v>
      </c>
      <c r="B96" s="95"/>
      <c r="C96" s="96"/>
      <c r="D96" s="256" t="s">
        <v>86</v>
      </c>
      <c r="E96" s="256"/>
      <c r="F96" s="256"/>
      <c r="G96" s="256"/>
      <c r="H96" s="256"/>
      <c r="I96" s="97"/>
      <c r="J96" s="256" t="s">
        <v>87</v>
      </c>
      <c r="K96" s="256"/>
      <c r="L96" s="256"/>
      <c r="M96" s="256"/>
      <c r="N96" s="256"/>
      <c r="O96" s="256"/>
      <c r="P96" s="256"/>
      <c r="Q96" s="256"/>
      <c r="R96" s="256"/>
      <c r="S96" s="256"/>
      <c r="T96" s="256"/>
      <c r="U96" s="256"/>
      <c r="V96" s="256"/>
      <c r="W96" s="256"/>
      <c r="X96" s="256"/>
      <c r="Y96" s="256"/>
      <c r="Z96" s="256"/>
      <c r="AA96" s="256"/>
      <c r="AB96" s="256"/>
      <c r="AC96" s="256"/>
      <c r="AD96" s="256"/>
      <c r="AE96" s="256"/>
      <c r="AF96" s="256"/>
      <c r="AG96" s="247">
        <f>'2 - SO 01 - Silnoproud a ...'!J30</f>
        <v>0</v>
      </c>
      <c r="AH96" s="248"/>
      <c r="AI96" s="248"/>
      <c r="AJ96" s="248"/>
      <c r="AK96" s="248"/>
      <c r="AL96" s="248"/>
      <c r="AM96" s="248"/>
      <c r="AN96" s="247">
        <f>SUM(AG96,AT96)</f>
        <v>0</v>
      </c>
      <c r="AO96" s="248"/>
      <c r="AP96" s="248"/>
      <c r="AQ96" s="98" t="s">
        <v>84</v>
      </c>
      <c r="AR96" s="95"/>
      <c r="AS96" s="99">
        <v>0</v>
      </c>
      <c r="AT96" s="100">
        <f>ROUND(SUM(AV96:AW96),0)</f>
        <v>0</v>
      </c>
      <c r="AU96" s="101">
        <f>'2 - SO 01 - Silnoproud a ...'!P141</f>
        <v>0</v>
      </c>
      <c r="AV96" s="100">
        <f>'2 - SO 01 - Silnoproud a ...'!J33</f>
        <v>0</v>
      </c>
      <c r="AW96" s="100">
        <f>'2 - SO 01 - Silnoproud a ...'!J34</f>
        <v>0</v>
      </c>
      <c r="AX96" s="100">
        <f>'2 - SO 01 - Silnoproud a ...'!J35</f>
        <v>0</v>
      </c>
      <c r="AY96" s="100">
        <f>'2 - SO 01 - Silnoproud a ...'!J36</f>
        <v>0</v>
      </c>
      <c r="AZ96" s="100">
        <f>'2 - SO 01 - Silnoproud a ...'!F33</f>
        <v>0</v>
      </c>
      <c r="BA96" s="100">
        <f>'2 - SO 01 - Silnoproud a ...'!F34</f>
        <v>0</v>
      </c>
      <c r="BB96" s="100">
        <f>'2 - SO 01 - Silnoproud a ...'!F35</f>
        <v>0</v>
      </c>
      <c r="BC96" s="100">
        <f>'2 - SO 01 - Silnoproud a ...'!F36</f>
        <v>0</v>
      </c>
      <c r="BD96" s="102">
        <f>'2 - SO 01 - Silnoproud a ...'!F37</f>
        <v>0</v>
      </c>
      <c r="BT96" s="104" t="s">
        <v>8</v>
      </c>
      <c r="BV96" s="104" t="s">
        <v>79</v>
      </c>
      <c r="BW96" s="104" t="s">
        <v>88</v>
      </c>
      <c r="BX96" s="104" t="s">
        <v>4</v>
      </c>
      <c r="CL96" s="104" t="s">
        <v>1</v>
      </c>
      <c r="CM96" s="104" t="s">
        <v>86</v>
      </c>
    </row>
    <row r="97" spans="1:91" s="103" customFormat="1" ht="16.5" customHeight="1" x14ac:dyDescent="0.2">
      <c r="A97" s="94" t="s">
        <v>81</v>
      </c>
      <c r="B97" s="95"/>
      <c r="C97" s="96"/>
      <c r="D97" s="256" t="s">
        <v>89</v>
      </c>
      <c r="E97" s="256"/>
      <c r="F97" s="256"/>
      <c r="G97" s="256"/>
      <c r="H97" s="256"/>
      <c r="I97" s="97"/>
      <c r="J97" s="256" t="s">
        <v>90</v>
      </c>
      <c r="K97" s="256"/>
      <c r="L97" s="256"/>
      <c r="M97" s="256"/>
      <c r="N97" s="256"/>
      <c r="O97" s="256"/>
      <c r="P97" s="256"/>
      <c r="Q97" s="256"/>
      <c r="R97" s="256"/>
      <c r="S97" s="256"/>
      <c r="T97" s="256"/>
      <c r="U97" s="256"/>
      <c r="V97" s="256"/>
      <c r="W97" s="256"/>
      <c r="X97" s="256"/>
      <c r="Y97" s="256"/>
      <c r="Z97" s="256"/>
      <c r="AA97" s="256"/>
      <c r="AB97" s="256"/>
      <c r="AC97" s="256"/>
      <c r="AD97" s="256"/>
      <c r="AE97" s="256"/>
      <c r="AF97" s="256"/>
      <c r="AG97" s="247">
        <f>'31 - SO 01 - Zdravotní te...'!J30</f>
        <v>0</v>
      </c>
      <c r="AH97" s="248"/>
      <c r="AI97" s="248"/>
      <c r="AJ97" s="248"/>
      <c r="AK97" s="248"/>
      <c r="AL97" s="248"/>
      <c r="AM97" s="248"/>
      <c r="AN97" s="247">
        <f>SUM(AG97,AT97)</f>
        <v>0</v>
      </c>
      <c r="AO97" s="248"/>
      <c r="AP97" s="248"/>
      <c r="AQ97" s="98" t="s">
        <v>84</v>
      </c>
      <c r="AR97" s="95"/>
      <c r="AS97" s="99">
        <v>0</v>
      </c>
      <c r="AT97" s="100">
        <f>ROUND(SUM(AV97:AW97),0)</f>
        <v>0</v>
      </c>
      <c r="AU97" s="101">
        <f>'31 - SO 01 - Zdravotní te...'!P126</f>
        <v>0</v>
      </c>
      <c r="AV97" s="100">
        <f>'31 - SO 01 - Zdravotní te...'!J33</f>
        <v>0</v>
      </c>
      <c r="AW97" s="100">
        <f>'31 - SO 01 - Zdravotní te...'!J34</f>
        <v>0</v>
      </c>
      <c r="AX97" s="100">
        <f>'31 - SO 01 - Zdravotní te...'!J35</f>
        <v>0</v>
      </c>
      <c r="AY97" s="100">
        <f>'31 - SO 01 - Zdravotní te...'!J36</f>
        <v>0</v>
      </c>
      <c r="AZ97" s="100">
        <f>'31 - SO 01 - Zdravotní te...'!F33</f>
        <v>0</v>
      </c>
      <c r="BA97" s="100">
        <f>'31 - SO 01 - Zdravotní te...'!F34</f>
        <v>0</v>
      </c>
      <c r="BB97" s="100">
        <f>'31 - SO 01 - Zdravotní te...'!F35</f>
        <v>0</v>
      </c>
      <c r="BC97" s="100">
        <f>'31 - SO 01 - Zdravotní te...'!F36</f>
        <v>0</v>
      </c>
      <c r="BD97" s="102">
        <f>'31 - SO 01 - Zdravotní te...'!F37</f>
        <v>0</v>
      </c>
      <c r="BT97" s="104" t="s">
        <v>8</v>
      </c>
      <c r="BV97" s="104" t="s">
        <v>79</v>
      </c>
      <c r="BW97" s="104" t="s">
        <v>91</v>
      </c>
      <c r="BX97" s="104" t="s">
        <v>4</v>
      </c>
      <c r="CL97" s="104" t="s">
        <v>1</v>
      </c>
      <c r="CM97" s="104" t="s">
        <v>86</v>
      </c>
    </row>
    <row r="98" spans="1:91" s="103" customFormat="1" ht="16.5" customHeight="1" x14ac:dyDescent="0.2">
      <c r="A98" s="94" t="s">
        <v>81</v>
      </c>
      <c r="B98" s="95"/>
      <c r="C98" s="96"/>
      <c r="D98" s="256" t="s">
        <v>92</v>
      </c>
      <c r="E98" s="256"/>
      <c r="F98" s="256"/>
      <c r="G98" s="256"/>
      <c r="H98" s="256"/>
      <c r="I98" s="97"/>
      <c r="J98" s="256" t="s">
        <v>93</v>
      </c>
      <c r="K98" s="256"/>
      <c r="L98" s="256"/>
      <c r="M98" s="256"/>
      <c r="N98" s="256"/>
      <c r="O98" s="256"/>
      <c r="P98" s="256"/>
      <c r="Q98" s="256"/>
      <c r="R98" s="256"/>
      <c r="S98" s="256"/>
      <c r="T98" s="256"/>
      <c r="U98" s="256"/>
      <c r="V98" s="256"/>
      <c r="W98" s="256"/>
      <c r="X98" s="256"/>
      <c r="Y98" s="256"/>
      <c r="Z98" s="256"/>
      <c r="AA98" s="256"/>
      <c r="AB98" s="256"/>
      <c r="AC98" s="256"/>
      <c r="AD98" s="256"/>
      <c r="AE98" s="256"/>
      <c r="AF98" s="256"/>
      <c r="AG98" s="247">
        <f>'6 - Vedlejší náklady - op...'!J30</f>
        <v>0</v>
      </c>
      <c r="AH98" s="248"/>
      <c r="AI98" s="248"/>
      <c r="AJ98" s="248"/>
      <c r="AK98" s="248"/>
      <c r="AL98" s="248"/>
      <c r="AM98" s="248"/>
      <c r="AN98" s="247">
        <f>SUM(AG98,AT98)</f>
        <v>0</v>
      </c>
      <c r="AO98" s="248"/>
      <c r="AP98" s="248"/>
      <c r="AQ98" s="98" t="s">
        <v>84</v>
      </c>
      <c r="AR98" s="95"/>
      <c r="AS98" s="105">
        <v>0</v>
      </c>
      <c r="AT98" s="106">
        <f>ROUND(SUM(AV98:AW98),0)</f>
        <v>0</v>
      </c>
      <c r="AU98" s="107">
        <f>'6 - Vedlejší náklady - op...'!P126</f>
        <v>0</v>
      </c>
      <c r="AV98" s="106">
        <f>'6 - Vedlejší náklady - op...'!J33</f>
        <v>0</v>
      </c>
      <c r="AW98" s="106">
        <f>'6 - Vedlejší náklady - op...'!J34</f>
        <v>0</v>
      </c>
      <c r="AX98" s="106">
        <f>'6 - Vedlejší náklady - op...'!J35</f>
        <v>0</v>
      </c>
      <c r="AY98" s="106">
        <f>'6 - Vedlejší náklady - op...'!J36</f>
        <v>0</v>
      </c>
      <c r="AZ98" s="106">
        <f>'6 - Vedlejší náklady - op...'!F33</f>
        <v>0</v>
      </c>
      <c r="BA98" s="106">
        <f>'6 - Vedlejší náklady - op...'!F34</f>
        <v>0</v>
      </c>
      <c r="BB98" s="106">
        <f>'6 - Vedlejší náklady - op...'!F35</f>
        <v>0</v>
      </c>
      <c r="BC98" s="106">
        <f>'6 - Vedlejší náklady - op...'!F36</f>
        <v>0</v>
      </c>
      <c r="BD98" s="108">
        <f>'6 - Vedlejší náklady - op...'!F37</f>
        <v>0</v>
      </c>
      <c r="BT98" s="104" t="s">
        <v>8</v>
      </c>
      <c r="BV98" s="104" t="s">
        <v>79</v>
      </c>
      <c r="BW98" s="104" t="s">
        <v>94</v>
      </c>
      <c r="BX98" s="104" t="s">
        <v>4</v>
      </c>
      <c r="CL98" s="104" t="s">
        <v>1</v>
      </c>
      <c r="CM98" s="104" t="s">
        <v>86</v>
      </c>
    </row>
    <row r="99" spans="1:91" s="52" customFormat="1" ht="30" customHeight="1" x14ac:dyDescent="0.2">
      <c r="B99" s="51"/>
      <c r="AR99" s="51"/>
    </row>
    <row r="100" spans="1:91" s="52" customFormat="1" ht="6.95" customHeight="1" x14ac:dyDescent="0.2">
      <c r="B100" s="64"/>
      <c r="C100" s="65"/>
      <c r="D100" s="65"/>
      <c r="E100" s="65"/>
      <c r="F100" s="65"/>
      <c r="G100" s="65"/>
      <c r="H100" s="65"/>
      <c r="I100" s="65"/>
      <c r="J100" s="65"/>
      <c r="K100" s="65"/>
      <c r="L100" s="65"/>
      <c r="M100" s="65"/>
      <c r="N100" s="65"/>
      <c r="O100" s="65"/>
      <c r="P100" s="65"/>
      <c r="Q100" s="65"/>
      <c r="R100" s="65"/>
      <c r="S100" s="65"/>
      <c r="T100" s="65"/>
      <c r="U100" s="65"/>
      <c r="V100" s="65"/>
      <c r="W100" s="65"/>
      <c r="X100" s="65"/>
      <c r="Y100" s="65"/>
      <c r="Z100" s="65"/>
      <c r="AA100" s="65"/>
      <c r="AB100" s="65"/>
      <c r="AC100" s="65"/>
      <c r="AD100" s="65"/>
      <c r="AE100" s="65"/>
      <c r="AF100" s="65"/>
      <c r="AG100" s="65"/>
      <c r="AH100" s="65"/>
      <c r="AI100" s="65"/>
      <c r="AJ100" s="65"/>
      <c r="AK100" s="65"/>
      <c r="AL100" s="65"/>
      <c r="AM100" s="65"/>
      <c r="AN100" s="65"/>
      <c r="AO100" s="65"/>
      <c r="AP100" s="65"/>
      <c r="AQ100" s="65"/>
      <c r="AR100" s="51"/>
    </row>
  </sheetData>
  <sheetProtection password="D62F" sheet="1" objects="1" scenarios="1"/>
  <mergeCells count="54">
    <mergeCell ref="AS89:AT91"/>
    <mergeCell ref="AM90:AP90"/>
    <mergeCell ref="C92:G92"/>
    <mergeCell ref="AG92:AM92"/>
    <mergeCell ref="I92:AF92"/>
    <mergeCell ref="AN92:AP92"/>
    <mergeCell ref="D98:H98"/>
    <mergeCell ref="J98:AF98"/>
    <mergeCell ref="AN97:AP97"/>
    <mergeCell ref="D97:H97"/>
    <mergeCell ref="J97:AF97"/>
    <mergeCell ref="AG97:AM97"/>
    <mergeCell ref="D96:H96"/>
    <mergeCell ref="AG96:AM96"/>
    <mergeCell ref="AN96:AP96"/>
    <mergeCell ref="D95:H95"/>
    <mergeCell ref="AG95:AM95"/>
    <mergeCell ref="J95:AF95"/>
    <mergeCell ref="AN95:AP95"/>
    <mergeCell ref="AK30:AO30"/>
    <mergeCell ref="L30:P30"/>
    <mergeCell ref="W30:AE30"/>
    <mergeCell ref="L31:P31"/>
    <mergeCell ref="AN98:AP98"/>
    <mergeCell ref="AG98:AM98"/>
    <mergeCell ref="L85:AO85"/>
    <mergeCell ref="AM87:AN87"/>
    <mergeCell ref="AM89:AP89"/>
    <mergeCell ref="AG94:AM94"/>
    <mergeCell ref="AN94:AP94"/>
    <mergeCell ref="J96:AF96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11 - SO 01 Pavilon nosoro...'!C2" display="/"/>
    <hyperlink ref="A96" location="'2 - SO 01 - Silnoproud a ...'!C2" display="/"/>
    <hyperlink ref="A97" location="'31 - SO 01 - Zdravotní te...'!C2" display="/"/>
    <hyperlink ref="A98" location="'6 - Vedlejší náklady - op...'!C2" display="/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435"/>
  <sheetViews>
    <sheetView showGridLines="0" zoomScaleNormal="100" workbookViewId="0">
      <selection activeCell="BE130" sqref="BE130:BE434"/>
    </sheetView>
  </sheetViews>
  <sheetFormatPr defaultRowHeight="11.25" x14ac:dyDescent="0.2"/>
  <cols>
    <col min="1" max="1" width="8.33203125" style="38" customWidth="1"/>
    <col min="2" max="2" width="1.1640625" style="38" customWidth="1"/>
    <col min="3" max="3" width="4.1640625" style="38" customWidth="1"/>
    <col min="4" max="4" width="4.33203125" style="38" customWidth="1"/>
    <col min="5" max="5" width="17.1640625" style="38" customWidth="1"/>
    <col min="6" max="6" width="50.83203125" style="38" customWidth="1"/>
    <col min="7" max="7" width="7.5" style="38" customWidth="1"/>
    <col min="8" max="8" width="14" style="38" customWidth="1"/>
    <col min="9" max="9" width="15.83203125" style="38" customWidth="1"/>
    <col min="10" max="11" width="22.33203125" style="38" customWidth="1"/>
    <col min="12" max="12" width="9.33203125" style="38" customWidth="1"/>
    <col min="13" max="13" width="10.83203125" style="38" hidden="1" customWidth="1"/>
    <col min="14" max="14" width="9.33203125" style="38" hidden="1"/>
    <col min="15" max="20" width="14.1640625" style="38" hidden="1" customWidth="1"/>
    <col min="21" max="21" width="16.33203125" style="38" hidden="1" customWidth="1"/>
    <col min="22" max="22" width="12.33203125" style="38" customWidth="1"/>
    <col min="23" max="23" width="16.33203125" style="38" customWidth="1"/>
    <col min="24" max="24" width="12.33203125" style="38" customWidth="1"/>
    <col min="25" max="25" width="15" style="38" customWidth="1"/>
    <col min="26" max="26" width="11" style="38" customWidth="1"/>
    <col min="27" max="27" width="15" style="38" customWidth="1"/>
    <col min="28" max="28" width="16.33203125" style="38" customWidth="1"/>
    <col min="29" max="29" width="11" style="38" customWidth="1"/>
    <col min="30" max="30" width="15" style="38" customWidth="1"/>
    <col min="31" max="31" width="16.33203125" style="38" customWidth="1"/>
    <col min="32" max="43" width="9.33203125" style="38"/>
    <col min="44" max="65" width="9.33203125" style="38" hidden="1"/>
    <col min="66" max="16384" width="9.33203125" style="38"/>
  </cols>
  <sheetData>
    <row r="2" spans="2:56" ht="36.950000000000003" customHeight="1" x14ac:dyDescent="0.2">
      <c r="L2" s="227" t="s">
        <v>5</v>
      </c>
      <c r="M2" s="228"/>
      <c r="N2" s="228"/>
      <c r="O2" s="228"/>
      <c r="P2" s="228"/>
      <c r="Q2" s="228"/>
      <c r="R2" s="228"/>
      <c r="S2" s="228"/>
      <c r="T2" s="228"/>
      <c r="U2" s="228"/>
      <c r="V2" s="228"/>
      <c r="AT2" s="39" t="s">
        <v>85</v>
      </c>
      <c r="AZ2" s="109" t="s">
        <v>95</v>
      </c>
      <c r="BA2" s="109" t="s">
        <v>96</v>
      </c>
      <c r="BB2" s="109" t="s">
        <v>1</v>
      </c>
      <c r="BC2" s="109" t="s">
        <v>97</v>
      </c>
      <c r="BD2" s="109" t="s">
        <v>86</v>
      </c>
    </row>
    <row r="3" spans="2:56" ht="6.95" customHeight="1" x14ac:dyDescent="0.2">
      <c r="B3" s="40"/>
      <c r="C3" s="41"/>
      <c r="D3" s="41"/>
      <c r="E3" s="41"/>
      <c r="F3" s="41"/>
      <c r="G3" s="41"/>
      <c r="H3" s="41"/>
      <c r="I3" s="41"/>
      <c r="J3" s="41"/>
      <c r="K3" s="41"/>
      <c r="L3" s="42"/>
      <c r="AT3" s="39" t="s">
        <v>86</v>
      </c>
      <c r="AZ3" s="109" t="s">
        <v>98</v>
      </c>
      <c r="BA3" s="109" t="s">
        <v>99</v>
      </c>
      <c r="BB3" s="109" t="s">
        <v>1</v>
      </c>
      <c r="BC3" s="109" t="s">
        <v>100</v>
      </c>
      <c r="BD3" s="109" t="s">
        <v>86</v>
      </c>
    </row>
    <row r="4" spans="2:56" ht="24.95" customHeight="1" x14ac:dyDescent="0.2">
      <c r="B4" s="42"/>
      <c r="D4" s="43" t="s">
        <v>101</v>
      </c>
      <c r="L4" s="42"/>
      <c r="M4" s="110" t="s">
        <v>11</v>
      </c>
      <c r="AT4" s="39" t="s">
        <v>3</v>
      </c>
      <c r="AZ4" s="109" t="s">
        <v>102</v>
      </c>
      <c r="BA4" s="109" t="s">
        <v>103</v>
      </c>
      <c r="BB4" s="109" t="s">
        <v>1</v>
      </c>
      <c r="BC4" s="109" t="s">
        <v>104</v>
      </c>
      <c r="BD4" s="109" t="s">
        <v>86</v>
      </c>
    </row>
    <row r="5" spans="2:56" ht="6.95" customHeight="1" x14ac:dyDescent="0.2">
      <c r="B5" s="42"/>
      <c r="L5" s="42"/>
      <c r="AZ5" s="109" t="s">
        <v>105</v>
      </c>
      <c r="BA5" s="109" t="s">
        <v>106</v>
      </c>
      <c r="BB5" s="109" t="s">
        <v>1</v>
      </c>
      <c r="BC5" s="109" t="s">
        <v>107</v>
      </c>
      <c r="BD5" s="109" t="s">
        <v>86</v>
      </c>
    </row>
    <row r="6" spans="2:56" ht="12" customHeight="1" x14ac:dyDescent="0.2">
      <c r="B6" s="42"/>
      <c r="D6" s="48" t="s">
        <v>17</v>
      </c>
      <c r="L6" s="42"/>
      <c r="AZ6" s="109" t="s">
        <v>108</v>
      </c>
      <c r="BA6" s="109" t="s">
        <v>109</v>
      </c>
      <c r="BB6" s="109" t="s">
        <v>1</v>
      </c>
      <c r="BC6" s="109" t="s">
        <v>110</v>
      </c>
      <c r="BD6" s="109" t="s">
        <v>86</v>
      </c>
    </row>
    <row r="7" spans="2:56" ht="16.5" customHeight="1" x14ac:dyDescent="0.2">
      <c r="B7" s="42"/>
      <c r="E7" s="267" t="str">
        <f>'Rekapitulace stavby'!K6</f>
        <v xml:space="preserve">Generální oprava a úprava pavilonu nosorožců - OPRAVA                            
</v>
      </c>
      <c r="F7" s="268"/>
      <c r="G7" s="268"/>
      <c r="H7" s="268"/>
      <c r="L7" s="42"/>
      <c r="AZ7" s="109" t="s">
        <v>111</v>
      </c>
      <c r="BA7" s="109" t="s">
        <v>112</v>
      </c>
      <c r="BB7" s="109" t="s">
        <v>1</v>
      </c>
      <c r="BC7" s="109" t="s">
        <v>113</v>
      </c>
      <c r="BD7" s="109" t="s">
        <v>86</v>
      </c>
    </row>
    <row r="8" spans="2:56" s="52" customFormat="1" ht="12" customHeight="1" x14ac:dyDescent="0.2">
      <c r="B8" s="51"/>
      <c r="D8" s="48" t="s">
        <v>114</v>
      </c>
      <c r="L8" s="51"/>
    </row>
    <row r="9" spans="2:56" s="52" customFormat="1" ht="16.5" customHeight="1" x14ac:dyDescent="0.2">
      <c r="B9" s="51"/>
      <c r="E9" s="249" t="s">
        <v>115</v>
      </c>
      <c r="F9" s="266"/>
      <c r="G9" s="266"/>
      <c r="H9" s="266"/>
      <c r="L9" s="51"/>
    </row>
    <row r="10" spans="2:56" s="52" customFormat="1" x14ac:dyDescent="0.2">
      <c r="B10" s="51"/>
      <c r="L10" s="51"/>
    </row>
    <row r="11" spans="2:56" s="52" customFormat="1" ht="12" customHeight="1" x14ac:dyDescent="0.2">
      <c r="B11" s="51"/>
      <c r="D11" s="48" t="s">
        <v>19</v>
      </c>
      <c r="F11" s="49" t="s">
        <v>1</v>
      </c>
      <c r="I11" s="48" t="s">
        <v>20</v>
      </c>
      <c r="J11" s="49" t="s">
        <v>1</v>
      </c>
      <c r="L11" s="51"/>
    </row>
    <row r="12" spans="2:56" s="52" customFormat="1" ht="12" customHeight="1" x14ac:dyDescent="0.2">
      <c r="B12" s="51"/>
      <c r="D12" s="48" t="s">
        <v>21</v>
      </c>
      <c r="F12" s="49" t="s">
        <v>22</v>
      </c>
      <c r="I12" s="48" t="s">
        <v>23</v>
      </c>
      <c r="J12" s="111" t="str">
        <f>'Rekapitulace stavby'!AN8</f>
        <v>3. 1. 2023</v>
      </c>
      <c r="L12" s="51"/>
    </row>
    <row r="13" spans="2:56" s="52" customFormat="1" ht="10.9" customHeight="1" x14ac:dyDescent="0.2">
      <c r="B13" s="51"/>
      <c r="L13" s="51"/>
    </row>
    <row r="14" spans="2:56" s="52" customFormat="1" ht="12" customHeight="1" x14ac:dyDescent="0.2">
      <c r="B14" s="51"/>
      <c r="D14" s="48" t="s">
        <v>25</v>
      </c>
      <c r="I14" s="48" t="s">
        <v>26</v>
      </c>
      <c r="J14" s="49" t="s">
        <v>1</v>
      </c>
      <c r="L14" s="51"/>
    </row>
    <row r="15" spans="2:56" s="52" customFormat="1" ht="18" customHeight="1" x14ac:dyDescent="0.2">
      <c r="B15" s="51"/>
      <c r="E15" s="49" t="s">
        <v>27</v>
      </c>
      <c r="I15" s="48" t="s">
        <v>28</v>
      </c>
      <c r="J15" s="49" t="s">
        <v>1</v>
      </c>
      <c r="L15" s="51"/>
    </row>
    <row r="16" spans="2:56" s="52" customFormat="1" ht="6.95" customHeight="1" x14ac:dyDescent="0.2">
      <c r="B16" s="51"/>
      <c r="L16" s="51"/>
    </row>
    <row r="17" spans="2:12" s="52" customFormat="1" ht="12" customHeight="1" x14ac:dyDescent="0.2">
      <c r="B17" s="51"/>
      <c r="D17" s="48" t="s">
        <v>29</v>
      </c>
      <c r="I17" s="48" t="s">
        <v>26</v>
      </c>
      <c r="J17" s="11" t="str">
        <f>'Rekapitulace stavby'!AN13</f>
        <v>Vyplň údaj</v>
      </c>
      <c r="L17" s="51"/>
    </row>
    <row r="18" spans="2:12" s="52" customFormat="1" ht="18" customHeight="1" x14ac:dyDescent="0.2">
      <c r="B18" s="51"/>
      <c r="E18" s="269" t="str">
        <f>'Rekapitulace stavby'!E14</f>
        <v>Vyplň údaj</v>
      </c>
      <c r="F18" s="270"/>
      <c r="G18" s="270"/>
      <c r="H18" s="270"/>
      <c r="I18" s="48" t="s">
        <v>28</v>
      </c>
      <c r="J18" s="11" t="str">
        <f>'Rekapitulace stavby'!AN14</f>
        <v>Vyplň údaj</v>
      </c>
      <c r="L18" s="51"/>
    </row>
    <row r="19" spans="2:12" s="52" customFormat="1" ht="6.95" customHeight="1" x14ac:dyDescent="0.2">
      <c r="B19" s="51"/>
      <c r="L19" s="51"/>
    </row>
    <row r="20" spans="2:12" s="52" customFormat="1" ht="12" customHeight="1" x14ac:dyDescent="0.2">
      <c r="B20" s="51"/>
      <c r="D20" s="48" t="s">
        <v>31</v>
      </c>
      <c r="I20" s="48" t="s">
        <v>26</v>
      </c>
      <c r="J20" s="49" t="s">
        <v>1</v>
      </c>
      <c r="L20" s="51"/>
    </row>
    <row r="21" spans="2:12" s="52" customFormat="1" ht="18" customHeight="1" x14ac:dyDescent="0.2">
      <c r="B21" s="51"/>
      <c r="E21" s="49" t="s">
        <v>32</v>
      </c>
      <c r="I21" s="48" t="s">
        <v>28</v>
      </c>
      <c r="J21" s="49" t="s">
        <v>1</v>
      </c>
      <c r="L21" s="51"/>
    </row>
    <row r="22" spans="2:12" s="52" customFormat="1" ht="6.95" customHeight="1" x14ac:dyDescent="0.2">
      <c r="B22" s="51"/>
      <c r="L22" s="51"/>
    </row>
    <row r="23" spans="2:12" s="52" customFormat="1" ht="12" customHeight="1" x14ac:dyDescent="0.2">
      <c r="B23" s="51"/>
      <c r="D23" s="48" t="s">
        <v>34</v>
      </c>
      <c r="I23" s="48" t="s">
        <v>26</v>
      </c>
      <c r="J23" s="49" t="s">
        <v>1</v>
      </c>
      <c r="L23" s="51"/>
    </row>
    <row r="24" spans="2:12" s="52" customFormat="1" ht="18" customHeight="1" x14ac:dyDescent="0.2">
      <c r="B24" s="51"/>
      <c r="E24" s="49" t="s">
        <v>35</v>
      </c>
      <c r="I24" s="48" t="s">
        <v>28</v>
      </c>
      <c r="J24" s="49" t="s">
        <v>1</v>
      </c>
      <c r="L24" s="51"/>
    </row>
    <row r="25" spans="2:12" s="52" customFormat="1" ht="6.95" customHeight="1" x14ac:dyDescent="0.2">
      <c r="B25" s="51"/>
      <c r="L25" s="51"/>
    </row>
    <row r="26" spans="2:12" s="52" customFormat="1" ht="12" customHeight="1" x14ac:dyDescent="0.2">
      <c r="B26" s="51"/>
      <c r="D26" s="48" t="s">
        <v>36</v>
      </c>
      <c r="L26" s="51"/>
    </row>
    <row r="27" spans="2:12" s="113" customFormat="1" ht="16.5" customHeight="1" x14ac:dyDescent="0.2">
      <c r="B27" s="112"/>
      <c r="E27" s="243" t="s">
        <v>1</v>
      </c>
      <c r="F27" s="243"/>
      <c r="G27" s="243"/>
      <c r="H27" s="243"/>
      <c r="L27" s="112"/>
    </row>
    <row r="28" spans="2:12" s="52" customFormat="1" ht="6.95" customHeight="1" x14ac:dyDescent="0.2">
      <c r="B28" s="51"/>
      <c r="L28" s="51"/>
    </row>
    <row r="29" spans="2:12" s="52" customFormat="1" ht="6.95" customHeight="1" x14ac:dyDescent="0.2">
      <c r="B29" s="51"/>
      <c r="D29" s="74"/>
      <c r="E29" s="74"/>
      <c r="F29" s="74"/>
      <c r="G29" s="74"/>
      <c r="H29" s="74"/>
      <c r="I29" s="74"/>
      <c r="J29" s="74"/>
      <c r="K29" s="74"/>
      <c r="L29" s="51"/>
    </row>
    <row r="30" spans="2:12" s="52" customFormat="1" ht="25.35" customHeight="1" x14ac:dyDescent="0.2">
      <c r="B30" s="51"/>
      <c r="D30" s="114" t="s">
        <v>37</v>
      </c>
      <c r="J30" s="115">
        <f>ROUND(J130, 0)</f>
        <v>0</v>
      </c>
      <c r="L30" s="51"/>
    </row>
    <row r="31" spans="2:12" s="52" customFormat="1" ht="6.95" customHeight="1" x14ac:dyDescent="0.2">
      <c r="B31" s="51"/>
      <c r="D31" s="74"/>
      <c r="E31" s="74"/>
      <c r="F31" s="74"/>
      <c r="G31" s="74"/>
      <c r="H31" s="74"/>
      <c r="I31" s="74"/>
      <c r="J31" s="74"/>
      <c r="K31" s="74"/>
      <c r="L31" s="51"/>
    </row>
    <row r="32" spans="2:12" s="52" customFormat="1" ht="14.45" customHeight="1" x14ac:dyDescent="0.2">
      <c r="B32" s="51"/>
      <c r="F32" s="116" t="s">
        <v>39</v>
      </c>
      <c r="I32" s="116" t="s">
        <v>38</v>
      </c>
      <c r="J32" s="116" t="s">
        <v>40</v>
      </c>
      <c r="L32" s="51"/>
    </row>
    <row r="33" spans="2:12" s="52" customFormat="1" ht="14.45" customHeight="1" x14ac:dyDescent="0.2">
      <c r="B33" s="51"/>
      <c r="D33" s="117" t="s">
        <v>41</v>
      </c>
      <c r="E33" s="48" t="s">
        <v>42</v>
      </c>
      <c r="F33" s="118">
        <f>ROUND((SUM(BE130:BE434)),  0)</f>
        <v>0</v>
      </c>
      <c r="I33" s="119">
        <v>0.21</v>
      </c>
      <c r="J33" s="118">
        <f>ROUND(((SUM(BE130:BE434))*I33),  0)</f>
        <v>0</v>
      </c>
      <c r="L33" s="51"/>
    </row>
    <row r="34" spans="2:12" s="52" customFormat="1" ht="14.45" customHeight="1" x14ac:dyDescent="0.2">
      <c r="B34" s="51"/>
      <c r="E34" s="48" t="s">
        <v>43</v>
      </c>
      <c r="F34" s="118">
        <f>ROUND((SUM(BF130:BF434)),  0)</f>
        <v>0</v>
      </c>
      <c r="I34" s="119">
        <v>0.15</v>
      </c>
      <c r="J34" s="118">
        <f>ROUND(((SUM(BF130:BF434))*I34),  0)</f>
        <v>0</v>
      </c>
      <c r="L34" s="51"/>
    </row>
    <row r="35" spans="2:12" s="52" customFormat="1" ht="14.45" hidden="1" customHeight="1" x14ac:dyDescent="0.2">
      <c r="B35" s="51"/>
      <c r="E35" s="48" t="s">
        <v>44</v>
      </c>
      <c r="F35" s="118">
        <f>ROUND((SUM(BG130:BG434)),  0)</f>
        <v>0</v>
      </c>
      <c r="I35" s="119">
        <v>0.21</v>
      </c>
      <c r="J35" s="118">
        <f>0</f>
        <v>0</v>
      </c>
      <c r="L35" s="51"/>
    </row>
    <row r="36" spans="2:12" s="52" customFormat="1" ht="14.45" hidden="1" customHeight="1" x14ac:dyDescent="0.2">
      <c r="B36" s="51"/>
      <c r="E36" s="48" t="s">
        <v>45</v>
      </c>
      <c r="F36" s="118">
        <f>ROUND((SUM(BH130:BH434)),  0)</f>
        <v>0</v>
      </c>
      <c r="I36" s="119">
        <v>0.15</v>
      </c>
      <c r="J36" s="118">
        <f>0</f>
        <v>0</v>
      </c>
      <c r="L36" s="51"/>
    </row>
    <row r="37" spans="2:12" s="52" customFormat="1" ht="14.45" hidden="1" customHeight="1" x14ac:dyDescent="0.2">
      <c r="B37" s="51"/>
      <c r="E37" s="48" t="s">
        <v>46</v>
      </c>
      <c r="F37" s="118">
        <f>ROUND((SUM(BI130:BI434)),  0)</f>
        <v>0</v>
      </c>
      <c r="I37" s="119">
        <v>0</v>
      </c>
      <c r="J37" s="118">
        <f>0</f>
        <v>0</v>
      </c>
      <c r="L37" s="51"/>
    </row>
    <row r="38" spans="2:12" s="52" customFormat="1" ht="6.95" customHeight="1" x14ac:dyDescent="0.2">
      <c r="B38" s="51"/>
      <c r="L38" s="51"/>
    </row>
    <row r="39" spans="2:12" s="52" customFormat="1" ht="25.35" customHeight="1" x14ac:dyDescent="0.2">
      <c r="B39" s="51"/>
      <c r="C39" s="120"/>
      <c r="D39" s="121" t="s">
        <v>47</v>
      </c>
      <c r="E39" s="77"/>
      <c r="F39" s="77"/>
      <c r="G39" s="122" t="s">
        <v>48</v>
      </c>
      <c r="H39" s="123" t="s">
        <v>49</v>
      </c>
      <c r="I39" s="77"/>
      <c r="J39" s="124">
        <f>SUM(J30:J37)</f>
        <v>0</v>
      </c>
      <c r="K39" s="125"/>
      <c r="L39" s="51"/>
    </row>
    <row r="40" spans="2:12" s="52" customFormat="1" ht="14.45" customHeight="1" x14ac:dyDescent="0.2">
      <c r="B40" s="51"/>
      <c r="L40" s="51"/>
    </row>
    <row r="41" spans="2:12" ht="14.45" customHeight="1" x14ac:dyDescent="0.2">
      <c r="B41" s="42"/>
      <c r="L41" s="42"/>
    </row>
    <row r="42" spans="2:12" ht="14.45" customHeight="1" x14ac:dyDescent="0.2">
      <c r="B42" s="42"/>
      <c r="L42" s="42"/>
    </row>
    <row r="43" spans="2:12" ht="14.45" customHeight="1" x14ac:dyDescent="0.2">
      <c r="B43" s="42"/>
      <c r="L43" s="42"/>
    </row>
    <row r="44" spans="2:12" ht="14.45" customHeight="1" x14ac:dyDescent="0.2">
      <c r="B44" s="42"/>
      <c r="L44" s="42"/>
    </row>
    <row r="45" spans="2:12" ht="14.45" customHeight="1" x14ac:dyDescent="0.2">
      <c r="B45" s="42"/>
      <c r="L45" s="42"/>
    </row>
    <row r="46" spans="2:12" ht="14.45" customHeight="1" x14ac:dyDescent="0.2">
      <c r="B46" s="42"/>
      <c r="L46" s="42"/>
    </row>
    <row r="47" spans="2:12" ht="14.45" customHeight="1" x14ac:dyDescent="0.2">
      <c r="B47" s="42"/>
      <c r="L47" s="42"/>
    </row>
    <row r="48" spans="2:12" ht="14.45" customHeight="1" x14ac:dyDescent="0.2">
      <c r="B48" s="42"/>
      <c r="L48" s="42"/>
    </row>
    <row r="49" spans="2:12" ht="14.45" customHeight="1" x14ac:dyDescent="0.2">
      <c r="B49" s="42"/>
      <c r="L49" s="42"/>
    </row>
    <row r="50" spans="2:12" s="52" customFormat="1" ht="14.45" customHeight="1" x14ac:dyDescent="0.2">
      <c r="B50" s="51"/>
      <c r="D50" s="61" t="s">
        <v>50</v>
      </c>
      <c r="E50" s="62"/>
      <c r="F50" s="62"/>
      <c r="G50" s="61" t="s">
        <v>51</v>
      </c>
      <c r="H50" s="62"/>
      <c r="I50" s="62"/>
      <c r="J50" s="62"/>
      <c r="K50" s="62"/>
      <c r="L50" s="51"/>
    </row>
    <row r="51" spans="2:12" x14ac:dyDescent="0.2">
      <c r="B51" s="42"/>
      <c r="L51" s="42"/>
    </row>
    <row r="52" spans="2:12" x14ac:dyDescent="0.2">
      <c r="B52" s="42"/>
      <c r="L52" s="42"/>
    </row>
    <row r="53" spans="2:12" x14ac:dyDescent="0.2">
      <c r="B53" s="42"/>
      <c r="L53" s="42"/>
    </row>
    <row r="54" spans="2:12" x14ac:dyDescent="0.2">
      <c r="B54" s="42"/>
      <c r="L54" s="42"/>
    </row>
    <row r="55" spans="2:12" x14ac:dyDescent="0.2">
      <c r="B55" s="42"/>
      <c r="L55" s="42"/>
    </row>
    <row r="56" spans="2:12" x14ac:dyDescent="0.2">
      <c r="B56" s="42"/>
      <c r="L56" s="42"/>
    </row>
    <row r="57" spans="2:12" x14ac:dyDescent="0.2">
      <c r="B57" s="42"/>
      <c r="L57" s="42"/>
    </row>
    <row r="58" spans="2:12" x14ac:dyDescent="0.2">
      <c r="B58" s="42"/>
      <c r="L58" s="42"/>
    </row>
    <row r="59" spans="2:12" x14ac:dyDescent="0.2">
      <c r="B59" s="42"/>
      <c r="L59" s="42"/>
    </row>
    <row r="60" spans="2:12" x14ac:dyDescent="0.2">
      <c r="B60" s="42"/>
      <c r="L60" s="42"/>
    </row>
    <row r="61" spans="2:12" s="52" customFormat="1" ht="12.75" x14ac:dyDescent="0.2">
      <c r="B61" s="51"/>
      <c r="D61" s="63" t="s">
        <v>52</v>
      </c>
      <c r="E61" s="54"/>
      <c r="F61" s="126" t="s">
        <v>53</v>
      </c>
      <c r="G61" s="63" t="s">
        <v>52</v>
      </c>
      <c r="H61" s="54"/>
      <c r="I61" s="54"/>
      <c r="J61" s="127" t="s">
        <v>53</v>
      </c>
      <c r="K61" s="54"/>
      <c r="L61" s="51"/>
    </row>
    <row r="62" spans="2:12" x14ac:dyDescent="0.2">
      <c r="B62" s="42"/>
      <c r="L62" s="42"/>
    </row>
    <row r="63" spans="2:12" x14ac:dyDescent="0.2">
      <c r="B63" s="42"/>
      <c r="L63" s="42"/>
    </row>
    <row r="64" spans="2:12" x14ac:dyDescent="0.2">
      <c r="B64" s="42"/>
      <c r="L64" s="42"/>
    </row>
    <row r="65" spans="2:12" s="52" customFormat="1" ht="12.75" x14ac:dyDescent="0.2">
      <c r="B65" s="51"/>
      <c r="D65" s="61" t="s">
        <v>54</v>
      </c>
      <c r="E65" s="62"/>
      <c r="F65" s="62"/>
      <c r="G65" s="61" t="s">
        <v>55</v>
      </c>
      <c r="H65" s="62"/>
      <c r="I65" s="62"/>
      <c r="J65" s="62"/>
      <c r="K65" s="62"/>
      <c r="L65" s="51"/>
    </row>
    <row r="66" spans="2:12" x14ac:dyDescent="0.2">
      <c r="B66" s="42"/>
      <c r="L66" s="42"/>
    </row>
    <row r="67" spans="2:12" x14ac:dyDescent="0.2">
      <c r="B67" s="42"/>
      <c r="L67" s="42"/>
    </row>
    <row r="68" spans="2:12" x14ac:dyDescent="0.2">
      <c r="B68" s="42"/>
      <c r="L68" s="42"/>
    </row>
    <row r="69" spans="2:12" x14ac:dyDescent="0.2">
      <c r="B69" s="42"/>
      <c r="L69" s="42"/>
    </row>
    <row r="70" spans="2:12" x14ac:dyDescent="0.2">
      <c r="B70" s="42"/>
      <c r="L70" s="42"/>
    </row>
    <row r="71" spans="2:12" x14ac:dyDescent="0.2">
      <c r="B71" s="42"/>
      <c r="L71" s="42"/>
    </row>
    <row r="72" spans="2:12" x14ac:dyDescent="0.2">
      <c r="B72" s="42"/>
      <c r="L72" s="42"/>
    </row>
    <row r="73" spans="2:12" x14ac:dyDescent="0.2">
      <c r="B73" s="42"/>
      <c r="L73" s="42"/>
    </row>
    <row r="74" spans="2:12" x14ac:dyDescent="0.2">
      <c r="B74" s="42"/>
      <c r="L74" s="42"/>
    </row>
    <row r="75" spans="2:12" x14ac:dyDescent="0.2">
      <c r="B75" s="42"/>
      <c r="L75" s="42"/>
    </row>
    <row r="76" spans="2:12" s="52" customFormat="1" ht="12.75" x14ac:dyDescent="0.2">
      <c r="B76" s="51"/>
      <c r="D76" s="63" t="s">
        <v>52</v>
      </c>
      <c r="E76" s="54"/>
      <c r="F76" s="126" t="s">
        <v>53</v>
      </c>
      <c r="G76" s="63" t="s">
        <v>52</v>
      </c>
      <c r="H76" s="54"/>
      <c r="I76" s="54"/>
      <c r="J76" s="127" t="s">
        <v>53</v>
      </c>
      <c r="K76" s="54"/>
      <c r="L76" s="51"/>
    </row>
    <row r="77" spans="2:12" s="52" customFormat="1" ht="14.45" customHeight="1" x14ac:dyDescent="0.2"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51"/>
    </row>
    <row r="81" spans="2:47" s="52" customFormat="1" ht="6.95" customHeight="1" x14ac:dyDescent="0.2"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51"/>
    </row>
    <row r="82" spans="2:47" s="52" customFormat="1" ht="24.95" customHeight="1" x14ac:dyDescent="0.2">
      <c r="B82" s="51"/>
      <c r="C82" s="43" t="s">
        <v>116</v>
      </c>
      <c r="L82" s="51"/>
    </row>
    <row r="83" spans="2:47" s="52" customFormat="1" ht="6.95" customHeight="1" x14ac:dyDescent="0.2">
      <c r="B83" s="51"/>
      <c r="L83" s="51"/>
    </row>
    <row r="84" spans="2:47" s="52" customFormat="1" ht="12" customHeight="1" x14ac:dyDescent="0.2">
      <c r="B84" s="51"/>
      <c r="C84" s="48" t="s">
        <v>17</v>
      </c>
      <c r="L84" s="51"/>
    </row>
    <row r="85" spans="2:47" s="226" customFormat="1" ht="16.5" customHeight="1" x14ac:dyDescent="0.2">
      <c r="B85" s="225"/>
      <c r="E85" s="267" t="str">
        <f>E7</f>
        <v xml:space="preserve">Generální oprava a úprava pavilonu nosorožců - OPRAVA                            
</v>
      </c>
      <c r="F85" s="268"/>
      <c r="G85" s="268"/>
      <c r="H85" s="268"/>
      <c r="L85" s="225"/>
    </row>
    <row r="86" spans="2:47" s="52" customFormat="1" ht="12" customHeight="1" x14ac:dyDescent="0.2">
      <c r="B86" s="51"/>
      <c r="C86" s="48" t="s">
        <v>114</v>
      </c>
      <c r="L86" s="51"/>
    </row>
    <row r="87" spans="2:47" s="52" customFormat="1" ht="16.5" customHeight="1" x14ac:dyDescent="0.2">
      <c r="B87" s="51"/>
      <c r="E87" s="249" t="str">
        <f>E9</f>
        <v>11 - SO 01 Pavilon nosorožců - AR + ST - oprava</v>
      </c>
      <c r="F87" s="266"/>
      <c r="G87" s="266"/>
      <c r="H87" s="266"/>
      <c r="L87" s="51"/>
    </row>
    <row r="88" spans="2:47" s="52" customFormat="1" ht="6.95" customHeight="1" x14ac:dyDescent="0.2">
      <c r="B88" s="51"/>
      <c r="L88" s="51"/>
    </row>
    <row r="89" spans="2:47" s="52" customFormat="1" ht="12" customHeight="1" x14ac:dyDescent="0.2">
      <c r="B89" s="51"/>
      <c r="C89" s="48" t="s">
        <v>21</v>
      </c>
      <c r="F89" s="49" t="str">
        <f>F12</f>
        <v>Dvůr Králové nad Labem</v>
      </c>
      <c r="I89" s="48" t="s">
        <v>23</v>
      </c>
      <c r="J89" s="111" t="str">
        <f>IF(J12="","",J12)</f>
        <v>3. 1. 2023</v>
      </c>
      <c r="L89" s="51"/>
    </row>
    <row r="90" spans="2:47" s="52" customFormat="1" ht="6.95" customHeight="1" x14ac:dyDescent="0.2">
      <c r="B90" s="51"/>
      <c r="L90" s="51"/>
    </row>
    <row r="91" spans="2:47" s="52" customFormat="1" ht="40.15" customHeight="1" x14ac:dyDescent="0.2">
      <c r="B91" s="51"/>
      <c r="C91" s="48" t="s">
        <v>25</v>
      </c>
      <c r="F91" s="49" t="str">
        <f>E15</f>
        <v>ZOO Dvůr Králové a.s., Štefánikova 1029, D.K.n.L.</v>
      </c>
      <c r="I91" s="48" t="s">
        <v>31</v>
      </c>
      <c r="J91" s="128" t="str">
        <f>E21</f>
        <v>Projektis DK s r.o., Legionářská 562, D.K.n.L.</v>
      </c>
      <c r="L91" s="51"/>
    </row>
    <row r="92" spans="2:47" s="52" customFormat="1" ht="15.2" customHeight="1" x14ac:dyDescent="0.2">
      <c r="B92" s="51"/>
      <c r="C92" s="48" t="s">
        <v>29</v>
      </c>
      <c r="F92" s="49" t="str">
        <f>IF(E18="","",E18)</f>
        <v>Vyplň údaj</v>
      </c>
      <c r="I92" s="48" t="s">
        <v>34</v>
      </c>
      <c r="J92" s="128" t="str">
        <f>E24</f>
        <v>ing. V. Švehla</v>
      </c>
      <c r="L92" s="51"/>
    </row>
    <row r="93" spans="2:47" s="52" customFormat="1" ht="10.35" customHeight="1" x14ac:dyDescent="0.2">
      <c r="B93" s="51"/>
      <c r="L93" s="51"/>
    </row>
    <row r="94" spans="2:47" s="52" customFormat="1" ht="29.25" customHeight="1" x14ac:dyDescent="0.2">
      <c r="B94" s="51"/>
      <c r="C94" s="129" t="s">
        <v>117</v>
      </c>
      <c r="D94" s="120"/>
      <c r="E94" s="120"/>
      <c r="F94" s="120"/>
      <c r="G94" s="120"/>
      <c r="H94" s="120"/>
      <c r="I94" s="120"/>
      <c r="J94" s="130" t="s">
        <v>118</v>
      </c>
      <c r="K94" s="120"/>
      <c r="L94" s="51"/>
    </row>
    <row r="95" spans="2:47" s="52" customFormat="1" ht="10.35" customHeight="1" x14ac:dyDescent="0.2">
      <c r="B95" s="51"/>
      <c r="L95" s="51"/>
    </row>
    <row r="96" spans="2:47" s="52" customFormat="1" ht="22.9" customHeight="1" x14ac:dyDescent="0.2">
      <c r="B96" s="51"/>
      <c r="C96" s="131" t="s">
        <v>119</v>
      </c>
      <c r="J96" s="115">
        <f>J130</f>
        <v>0</v>
      </c>
      <c r="L96" s="51"/>
      <c r="AU96" s="39" t="s">
        <v>120</v>
      </c>
    </row>
    <row r="97" spans="2:12" s="133" customFormat="1" ht="24.95" customHeight="1" x14ac:dyDescent="0.2">
      <c r="B97" s="132"/>
      <c r="D97" s="134" t="s">
        <v>121</v>
      </c>
      <c r="E97" s="135"/>
      <c r="F97" s="135"/>
      <c r="G97" s="135"/>
      <c r="H97" s="135"/>
      <c r="I97" s="135"/>
      <c r="J97" s="136">
        <f>J131</f>
        <v>0</v>
      </c>
      <c r="L97" s="132"/>
    </row>
    <row r="98" spans="2:12" s="138" customFormat="1" ht="19.899999999999999" customHeight="1" x14ac:dyDescent="0.2">
      <c r="B98" s="137"/>
      <c r="D98" s="139" t="s">
        <v>122</v>
      </c>
      <c r="E98" s="140"/>
      <c r="F98" s="140"/>
      <c r="G98" s="140"/>
      <c r="H98" s="140"/>
      <c r="I98" s="140"/>
      <c r="J98" s="141">
        <f>J132</f>
        <v>0</v>
      </c>
      <c r="L98" s="137"/>
    </row>
    <row r="99" spans="2:12" s="138" customFormat="1" ht="19.899999999999999" customHeight="1" x14ac:dyDescent="0.2">
      <c r="B99" s="137"/>
      <c r="D99" s="139" t="s">
        <v>123</v>
      </c>
      <c r="E99" s="140"/>
      <c r="F99" s="140"/>
      <c r="G99" s="140"/>
      <c r="H99" s="140"/>
      <c r="I99" s="140"/>
      <c r="J99" s="141">
        <f>J143</f>
        <v>0</v>
      </c>
      <c r="L99" s="137"/>
    </row>
    <row r="100" spans="2:12" s="138" customFormat="1" ht="19.899999999999999" customHeight="1" x14ac:dyDescent="0.2">
      <c r="B100" s="137"/>
      <c r="D100" s="139" t="s">
        <v>124</v>
      </c>
      <c r="E100" s="140"/>
      <c r="F100" s="140"/>
      <c r="G100" s="140"/>
      <c r="H100" s="140"/>
      <c r="I100" s="140"/>
      <c r="J100" s="141">
        <f>J191</f>
        <v>0</v>
      </c>
      <c r="L100" s="137"/>
    </row>
    <row r="101" spans="2:12" s="138" customFormat="1" ht="19.899999999999999" customHeight="1" x14ac:dyDescent="0.2">
      <c r="B101" s="137"/>
      <c r="D101" s="139" t="s">
        <v>125</v>
      </c>
      <c r="E101" s="140"/>
      <c r="F101" s="140"/>
      <c r="G101" s="140"/>
      <c r="H101" s="140"/>
      <c r="I101" s="140"/>
      <c r="J101" s="141">
        <f>J194</f>
        <v>0</v>
      </c>
      <c r="L101" s="137"/>
    </row>
    <row r="102" spans="2:12" s="138" customFormat="1" ht="19.899999999999999" customHeight="1" x14ac:dyDescent="0.2">
      <c r="B102" s="137"/>
      <c r="D102" s="139" t="s">
        <v>126</v>
      </c>
      <c r="E102" s="140"/>
      <c r="F102" s="140"/>
      <c r="G102" s="140"/>
      <c r="H102" s="140"/>
      <c r="I102" s="140"/>
      <c r="J102" s="141">
        <f>J203</f>
        <v>0</v>
      </c>
      <c r="L102" s="137"/>
    </row>
    <row r="103" spans="2:12" s="138" customFormat="1" ht="19.899999999999999" customHeight="1" x14ac:dyDescent="0.2">
      <c r="B103" s="137"/>
      <c r="D103" s="139" t="s">
        <v>127</v>
      </c>
      <c r="E103" s="140"/>
      <c r="F103" s="140"/>
      <c r="G103" s="140"/>
      <c r="H103" s="140"/>
      <c r="I103" s="140"/>
      <c r="J103" s="141">
        <f>J281</f>
        <v>0</v>
      </c>
      <c r="L103" s="137"/>
    </row>
    <row r="104" spans="2:12" s="138" customFormat="1" ht="19.899999999999999" customHeight="1" x14ac:dyDescent="0.2">
      <c r="B104" s="137"/>
      <c r="D104" s="139" t="s">
        <v>128</v>
      </c>
      <c r="E104" s="140"/>
      <c r="F104" s="140"/>
      <c r="G104" s="140"/>
      <c r="H104" s="140"/>
      <c r="I104" s="140"/>
      <c r="J104" s="141">
        <f>J352</f>
        <v>0</v>
      </c>
      <c r="L104" s="137"/>
    </row>
    <row r="105" spans="2:12" s="138" customFormat="1" ht="19.899999999999999" customHeight="1" x14ac:dyDescent="0.2">
      <c r="B105" s="137"/>
      <c r="D105" s="139" t="s">
        <v>129</v>
      </c>
      <c r="E105" s="140"/>
      <c r="F105" s="140"/>
      <c r="G105" s="140"/>
      <c r="H105" s="140"/>
      <c r="I105" s="140"/>
      <c r="J105" s="141">
        <f>J361</f>
        <v>0</v>
      </c>
      <c r="L105" s="137"/>
    </row>
    <row r="106" spans="2:12" s="133" customFormat="1" ht="24.95" customHeight="1" x14ac:dyDescent="0.2">
      <c r="B106" s="132"/>
      <c r="D106" s="134" t="s">
        <v>130</v>
      </c>
      <c r="E106" s="135"/>
      <c r="F106" s="135"/>
      <c r="G106" s="135"/>
      <c r="H106" s="135"/>
      <c r="I106" s="135"/>
      <c r="J106" s="136">
        <f>J363</f>
        <v>0</v>
      </c>
      <c r="L106" s="132"/>
    </row>
    <row r="107" spans="2:12" s="138" customFormat="1" ht="19.899999999999999" customHeight="1" x14ac:dyDescent="0.2">
      <c r="B107" s="137"/>
      <c r="D107" s="139" t="s">
        <v>131</v>
      </c>
      <c r="E107" s="140"/>
      <c r="F107" s="140"/>
      <c r="G107" s="140"/>
      <c r="H107" s="140"/>
      <c r="I107" s="140"/>
      <c r="J107" s="141">
        <f>J364</f>
        <v>0</v>
      </c>
      <c r="L107" s="137"/>
    </row>
    <row r="108" spans="2:12" s="138" customFormat="1" ht="19.899999999999999" customHeight="1" x14ac:dyDescent="0.2">
      <c r="B108" s="137"/>
      <c r="D108" s="139" t="s">
        <v>132</v>
      </c>
      <c r="E108" s="140"/>
      <c r="F108" s="140"/>
      <c r="G108" s="140"/>
      <c r="H108" s="140"/>
      <c r="I108" s="140"/>
      <c r="J108" s="141">
        <f>J387</f>
        <v>0</v>
      </c>
      <c r="L108" s="137"/>
    </row>
    <row r="109" spans="2:12" s="138" customFormat="1" ht="19.899999999999999" customHeight="1" x14ac:dyDescent="0.2">
      <c r="B109" s="137"/>
      <c r="D109" s="139" t="s">
        <v>133</v>
      </c>
      <c r="E109" s="140"/>
      <c r="F109" s="140"/>
      <c r="G109" s="140"/>
      <c r="H109" s="140"/>
      <c r="I109" s="140"/>
      <c r="J109" s="141">
        <f>J395</f>
        <v>0</v>
      </c>
      <c r="L109" s="137"/>
    </row>
    <row r="110" spans="2:12" s="138" customFormat="1" ht="19.899999999999999" customHeight="1" x14ac:dyDescent="0.2">
      <c r="B110" s="137"/>
      <c r="D110" s="139" t="s">
        <v>134</v>
      </c>
      <c r="E110" s="140"/>
      <c r="F110" s="140"/>
      <c r="G110" s="140"/>
      <c r="H110" s="140"/>
      <c r="I110" s="140"/>
      <c r="J110" s="141">
        <f>J413</f>
        <v>0</v>
      </c>
      <c r="L110" s="137"/>
    </row>
    <row r="111" spans="2:12" s="52" customFormat="1" ht="21.75" customHeight="1" x14ac:dyDescent="0.2">
      <c r="B111" s="51"/>
      <c r="L111" s="51"/>
    </row>
    <row r="112" spans="2:12" s="52" customFormat="1" ht="6.95" customHeight="1" x14ac:dyDescent="0.2">
      <c r="B112" s="64"/>
      <c r="C112" s="65"/>
      <c r="D112" s="65"/>
      <c r="E112" s="65"/>
      <c r="F112" s="65"/>
      <c r="G112" s="65"/>
      <c r="H112" s="65"/>
      <c r="I112" s="65"/>
      <c r="J112" s="65"/>
      <c r="K112" s="65"/>
      <c r="L112" s="51"/>
    </row>
    <row r="116" spans="2:12" s="52" customFormat="1" ht="6.95" customHeight="1" x14ac:dyDescent="0.2">
      <c r="B116" s="66"/>
      <c r="C116" s="67"/>
      <c r="D116" s="67"/>
      <c r="E116" s="67"/>
      <c r="F116" s="67"/>
      <c r="G116" s="67"/>
      <c r="H116" s="67"/>
      <c r="I116" s="67"/>
      <c r="J116" s="67"/>
      <c r="K116" s="67"/>
      <c r="L116" s="51"/>
    </row>
    <row r="117" spans="2:12" s="52" customFormat="1" ht="24.95" customHeight="1" x14ac:dyDescent="0.2">
      <c r="B117" s="51"/>
      <c r="C117" s="43" t="s">
        <v>135</v>
      </c>
      <c r="L117" s="51"/>
    </row>
    <row r="118" spans="2:12" s="52" customFormat="1" ht="6.95" customHeight="1" x14ac:dyDescent="0.2">
      <c r="B118" s="51"/>
      <c r="L118" s="51"/>
    </row>
    <row r="119" spans="2:12" s="52" customFormat="1" ht="12" customHeight="1" x14ac:dyDescent="0.2">
      <c r="B119" s="51"/>
      <c r="C119" s="48" t="s">
        <v>17</v>
      </c>
      <c r="L119" s="51"/>
    </row>
    <row r="120" spans="2:12" s="52" customFormat="1" ht="16.5" customHeight="1" x14ac:dyDescent="0.2">
      <c r="B120" s="51"/>
      <c r="E120" s="267" t="str">
        <f>E7</f>
        <v xml:space="preserve">Generální oprava a úprava pavilonu nosorožců - OPRAVA                            
</v>
      </c>
      <c r="F120" s="268"/>
      <c r="G120" s="268"/>
      <c r="H120" s="268"/>
      <c r="L120" s="51"/>
    </row>
    <row r="121" spans="2:12" s="52" customFormat="1" ht="12" customHeight="1" x14ac:dyDescent="0.2">
      <c r="B121" s="51"/>
      <c r="C121" s="48" t="s">
        <v>114</v>
      </c>
      <c r="L121" s="51"/>
    </row>
    <row r="122" spans="2:12" s="52" customFormat="1" ht="16.5" customHeight="1" x14ac:dyDescent="0.2">
      <c r="B122" s="51"/>
      <c r="E122" s="249" t="str">
        <f>E9</f>
        <v>11 - SO 01 Pavilon nosorožců - AR + ST - oprava</v>
      </c>
      <c r="F122" s="266"/>
      <c r="G122" s="266"/>
      <c r="H122" s="266"/>
      <c r="L122" s="51"/>
    </row>
    <row r="123" spans="2:12" s="52" customFormat="1" ht="6.95" customHeight="1" x14ac:dyDescent="0.2">
      <c r="B123" s="51"/>
      <c r="L123" s="51"/>
    </row>
    <row r="124" spans="2:12" s="52" customFormat="1" ht="12" customHeight="1" x14ac:dyDescent="0.2">
      <c r="B124" s="51"/>
      <c r="C124" s="48" t="s">
        <v>21</v>
      </c>
      <c r="F124" s="49" t="str">
        <f>F12</f>
        <v>Dvůr Králové nad Labem</v>
      </c>
      <c r="I124" s="48" t="s">
        <v>23</v>
      </c>
      <c r="J124" s="111" t="str">
        <f>IF(J12="","",J12)</f>
        <v>3. 1. 2023</v>
      </c>
      <c r="L124" s="51"/>
    </row>
    <row r="125" spans="2:12" s="52" customFormat="1" ht="6.95" customHeight="1" x14ac:dyDescent="0.2">
      <c r="B125" s="51"/>
      <c r="L125" s="51"/>
    </row>
    <row r="126" spans="2:12" s="52" customFormat="1" ht="40.15" customHeight="1" x14ac:dyDescent="0.2">
      <c r="B126" s="51"/>
      <c r="C126" s="48" t="s">
        <v>25</v>
      </c>
      <c r="F126" s="49" t="str">
        <f>E15</f>
        <v>ZOO Dvůr Králové a.s., Štefánikova 1029, D.K.n.L.</v>
      </c>
      <c r="I126" s="48" t="s">
        <v>31</v>
      </c>
      <c r="J126" s="128" t="str">
        <f>E21</f>
        <v>Projektis DK s r.o., Legionářská 562, D.K.n.L.</v>
      </c>
      <c r="L126" s="51"/>
    </row>
    <row r="127" spans="2:12" s="52" customFormat="1" ht="15.2" customHeight="1" x14ac:dyDescent="0.2">
      <c r="B127" s="51"/>
      <c r="C127" s="48" t="s">
        <v>29</v>
      </c>
      <c r="F127" s="49" t="str">
        <f>IF(E18="","",E18)</f>
        <v>Vyplň údaj</v>
      </c>
      <c r="I127" s="48" t="s">
        <v>34</v>
      </c>
      <c r="J127" s="128" t="str">
        <f>E24</f>
        <v>ing. V. Švehla</v>
      </c>
      <c r="L127" s="51"/>
    </row>
    <row r="128" spans="2:12" s="52" customFormat="1" ht="10.35" customHeight="1" x14ac:dyDescent="0.2">
      <c r="B128" s="51"/>
      <c r="L128" s="51"/>
    </row>
    <row r="129" spans="2:65" s="146" customFormat="1" ht="29.25" customHeight="1" x14ac:dyDescent="0.2">
      <c r="B129" s="142"/>
      <c r="C129" s="143" t="s">
        <v>136</v>
      </c>
      <c r="D129" s="144" t="s">
        <v>62</v>
      </c>
      <c r="E129" s="144" t="s">
        <v>58</v>
      </c>
      <c r="F129" s="144" t="s">
        <v>59</v>
      </c>
      <c r="G129" s="144" t="s">
        <v>137</v>
      </c>
      <c r="H129" s="144" t="s">
        <v>138</v>
      </c>
      <c r="I129" s="144" t="s">
        <v>139</v>
      </c>
      <c r="J129" s="144" t="s">
        <v>118</v>
      </c>
      <c r="K129" s="145" t="s">
        <v>140</v>
      </c>
      <c r="L129" s="142"/>
      <c r="M129" s="79" t="s">
        <v>1</v>
      </c>
      <c r="N129" s="80" t="s">
        <v>41</v>
      </c>
      <c r="O129" s="80" t="s">
        <v>141</v>
      </c>
      <c r="P129" s="80" t="s">
        <v>142</v>
      </c>
      <c r="Q129" s="80" t="s">
        <v>143</v>
      </c>
      <c r="R129" s="80" t="s">
        <v>144</v>
      </c>
      <c r="S129" s="80" t="s">
        <v>145</v>
      </c>
      <c r="T129" s="81" t="s">
        <v>146</v>
      </c>
    </row>
    <row r="130" spans="2:65" s="52" customFormat="1" ht="22.9" customHeight="1" x14ac:dyDescent="0.25">
      <c r="B130" s="51"/>
      <c r="C130" s="85" t="s">
        <v>147</v>
      </c>
      <c r="J130" s="147">
        <f>BK130</f>
        <v>0</v>
      </c>
      <c r="L130" s="51"/>
      <c r="M130" s="82"/>
      <c r="N130" s="74"/>
      <c r="O130" s="74"/>
      <c r="P130" s="148">
        <f>P131+P363</f>
        <v>0</v>
      </c>
      <c r="Q130" s="74"/>
      <c r="R130" s="148">
        <f>R131+R363</f>
        <v>654.81988685192141</v>
      </c>
      <c r="S130" s="74"/>
      <c r="T130" s="149">
        <f>T131+T363</f>
        <v>614.92492000000004</v>
      </c>
      <c r="AT130" s="39" t="s">
        <v>76</v>
      </c>
      <c r="AU130" s="39" t="s">
        <v>120</v>
      </c>
      <c r="BK130" s="150">
        <f>BK131+BK363</f>
        <v>0</v>
      </c>
    </row>
    <row r="131" spans="2:65" s="152" customFormat="1" ht="25.9" customHeight="1" x14ac:dyDescent="0.2">
      <c r="B131" s="151"/>
      <c r="D131" s="153" t="s">
        <v>76</v>
      </c>
      <c r="E131" s="154" t="s">
        <v>148</v>
      </c>
      <c r="F131" s="154" t="s">
        <v>149</v>
      </c>
      <c r="J131" s="155">
        <f>BK131</f>
        <v>0</v>
      </c>
      <c r="L131" s="151"/>
      <c r="M131" s="156"/>
      <c r="P131" s="157">
        <f>P132+P143+P191+P194+P203+P281+P352+P361</f>
        <v>0</v>
      </c>
      <c r="R131" s="157">
        <f>R132+R143+R191+R194+R203+R281+R352+R361</f>
        <v>628.98309509742637</v>
      </c>
      <c r="T131" s="158">
        <f>T132+T143+T191+T194+T203+T281+T352+T361</f>
        <v>612.55326000000002</v>
      </c>
      <c r="AR131" s="153" t="s">
        <v>8</v>
      </c>
      <c r="AT131" s="159" t="s">
        <v>76</v>
      </c>
      <c r="AU131" s="159" t="s">
        <v>77</v>
      </c>
      <c r="AY131" s="153" t="s">
        <v>150</v>
      </c>
      <c r="BK131" s="160">
        <f>BK132+BK143+BK191+BK194+BK203+BK281+BK352+BK361</f>
        <v>0</v>
      </c>
    </row>
    <row r="132" spans="2:65" s="152" customFormat="1" ht="22.9" customHeight="1" x14ac:dyDescent="0.2">
      <c r="B132" s="151"/>
      <c r="D132" s="153" t="s">
        <v>76</v>
      </c>
      <c r="E132" s="161" t="s">
        <v>8</v>
      </c>
      <c r="F132" s="161" t="s">
        <v>151</v>
      </c>
      <c r="J132" s="162">
        <f>BK132</f>
        <v>0</v>
      </c>
      <c r="L132" s="151"/>
      <c r="M132" s="156"/>
      <c r="P132" s="157">
        <f>SUM(P133:P142)</f>
        <v>0</v>
      </c>
      <c r="R132" s="157">
        <f>SUM(R133:R142)</f>
        <v>0</v>
      </c>
      <c r="T132" s="158">
        <f>SUM(T133:T142)</f>
        <v>63.75</v>
      </c>
      <c r="AR132" s="153" t="s">
        <v>8</v>
      </c>
      <c r="AT132" s="159" t="s">
        <v>76</v>
      </c>
      <c r="AU132" s="159" t="s">
        <v>8</v>
      </c>
      <c r="AY132" s="153" t="s">
        <v>150</v>
      </c>
      <c r="BK132" s="160">
        <f>SUM(BK133:BK142)</f>
        <v>0</v>
      </c>
    </row>
    <row r="133" spans="2:65" s="52" customFormat="1" ht="33" customHeight="1" x14ac:dyDescent="0.2">
      <c r="B133" s="51"/>
      <c r="C133" s="163" t="s">
        <v>86</v>
      </c>
      <c r="D133" s="163" t="s">
        <v>152</v>
      </c>
      <c r="E133" s="164" t="s">
        <v>153</v>
      </c>
      <c r="F133" s="165" t="s">
        <v>154</v>
      </c>
      <c r="G133" s="166" t="s">
        <v>155</v>
      </c>
      <c r="H133" s="167">
        <v>150</v>
      </c>
      <c r="I133" s="22"/>
      <c r="J133" s="168">
        <f>ROUND(I133*H133,0)</f>
        <v>0</v>
      </c>
      <c r="K133" s="165" t="s">
        <v>156</v>
      </c>
      <c r="L133" s="51"/>
      <c r="M133" s="169" t="s">
        <v>1</v>
      </c>
      <c r="N133" s="170" t="s">
        <v>42</v>
      </c>
      <c r="P133" s="171">
        <f>O133*H133</f>
        <v>0</v>
      </c>
      <c r="Q133" s="171">
        <v>0</v>
      </c>
      <c r="R133" s="171">
        <f>Q133*H133</f>
        <v>0</v>
      </c>
      <c r="S133" s="171">
        <v>0.42499999999999999</v>
      </c>
      <c r="T133" s="172">
        <f>S133*H133</f>
        <v>63.75</v>
      </c>
      <c r="AR133" s="173" t="s">
        <v>157</v>
      </c>
      <c r="AT133" s="173" t="s">
        <v>152</v>
      </c>
      <c r="AU133" s="173" t="s">
        <v>86</v>
      </c>
      <c r="AY133" s="39" t="s">
        <v>150</v>
      </c>
      <c r="BE133" s="174">
        <f>IF(N133="základní",J133,0)</f>
        <v>0</v>
      </c>
      <c r="BF133" s="174">
        <f>IF(N133="snížená",J133,0)</f>
        <v>0</v>
      </c>
      <c r="BG133" s="174">
        <f>IF(N133="zákl. přenesená",J133,0)</f>
        <v>0</v>
      </c>
      <c r="BH133" s="174">
        <f>IF(N133="sníž. přenesená",J133,0)</f>
        <v>0</v>
      </c>
      <c r="BI133" s="174">
        <f>IF(N133="nulová",J133,0)</f>
        <v>0</v>
      </c>
      <c r="BJ133" s="39" t="s">
        <v>8</v>
      </c>
      <c r="BK133" s="174">
        <f>ROUND(I133*H133,0)</f>
        <v>0</v>
      </c>
      <c r="BL133" s="39" t="s">
        <v>157</v>
      </c>
      <c r="BM133" s="173" t="s">
        <v>158</v>
      </c>
    </row>
    <row r="134" spans="2:65" s="176" customFormat="1" x14ac:dyDescent="0.2">
      <c r="B134" s="175"/>
      <c r="D134" s="177" t="s">
        <v>159</v>
      </c>
      <c r="E134" s="178" t="s">
        <v>1</v>
      </c>
      <c r="F134" s="179" t="s">
        <v>160</v>
      </c>
      <c r="H134" s="180">
        <v>6</v>
      </c>
      <c r="I134" s="23"/>
      <c r="L134" s="175"/>
      <c r="M134" s="181"/>
      <c r="T134" s="182"/>
      <c r="AT134" s="178" t="s">
        <v>159</v>
      </c>
      <c r="AU134" s="178" t="s">
        <v>86</v>
      </c>
      <c r="AV134" s="176" t="s">
        <v>86</v>
      </c>
      <c r="AW134" s="176" t="s">
        <v>33</v>
      </c>
      <c r="AX134" s="176" t="s">
        <v>77</v>
      </c>
      <c r="AY134" s="178" t="s">
        <v>150</v>
      </c>
    </row>
    <row r="135" spans="2:65" s="176" customFormat="1" x14ac:dyDescent="0.2">
      <c r="B135" s="175"/>
      <c r="D135" s="177" t="s">
        <v>159</v>
      </c>
      <c r="E135" s="178" t="s">
        <v>1</v>
      </c>
      <c r="F135" s="179" t="s">
        <v>161</v>
      </c>
      <c r="H135" s="180">
        <v>9</v>
      </c>
      <c r="I135" s="23"/>
      <c r="L135" s="175"/>
      <c r="M135" s="181"/>
      <c r="T135" s="182"/>
      <c r="AT135" s="178" t="s">
        <v>159</v>
      </c>
      <c r="AU135" s="178" t="s">
        <v>86</v>
      </c>
      <c r="AV135" s="176" t="s">
        <v>86</v>
      </c>
      <c r="AW135" s="176" t="s">
        <v>33</v>
      </c>
      <c r="AX135" s="176" t="s">
        <v>77</v>
      </c>
      <c r="AY135" s="178" t="s">
        <v>150</v>
      </c>
    </row>
    <row r="136" spans="2:65" s="176" customFormat="1" x14ac:dyDescent="0.2">
      <c r="B136" s="175"/>
      <c r="D136" s="177" t="s">
        <v>159</v>
      </c>
      <c r="E136" s="178" t="s">
        <v>1</v>
      </c>
      <c r="F136" s="179" t="s">
        <v>162</v>
      </c>
      <c r="H136" s="180">
        <v>27</v>
      </c>
      <c r="I136" s="23"/>
      <c r="L136" s="175"/>
      <c r="M136" s="181"/>
      <c r="T136" s="182"/>
      <c r="AT136" s="178" t="s">
        <v>159</v>
      </c>
      <c r="AU136" s="178" t="s">
        <v>86</v>
      </c>
      <c r="AV136" s="176" t="s">
        <v>86</v>
      </c>
      <c r="AW136" s="176" t="s">
        <v>33</v>
      </c>
      <c r="AX136" s="176" t="s">
        <v>77</v>
      </c>
      <c r="AY136" s="178" t="s">
        <v>150</v>
      </c>
    </row>
    <row r="137" spans="2:65" s="184" customFormat="1" x14ac:dyDescent="0.2">
      <c r="B137" s="183"/>
      <c r="D137" s="177" t="s">
        <v>159</v>
      </c>
      <c r="E137" s="185" t="s">
        <v>1</v>
      </c>
      <c r="F137" s="186" t="s">
        <v>163</v>
      </c>
      <c r="H137" s="187">
        <v>42</v>
      </c>
      <c r="I137" s="24"/>
      <c r="L137" s="183"/>
      <c r="M137" s="188"/>
      <c r="T137" s="189"/>
      <c r="AT137" s="185" t="s">
        <v>159</v>
      </c>
      <c r="AU137" s="185" t="s">
        <v>86</v>
      </c>
      <c r="AV137" s="184" t="s">
        <v>164</v>
      </c>
      <c r="AW137" s="184" t="s">
        <v>33</v>
      </c>
      <c r="AX137" s="184" t="s">
        <v>77</v>
      </c>
      <c r="AY137" s="185" t="s">
        <v>150</v>
      </c>
    </row>
    <row r="138" spans="2:65" s="176" customFormat="1" x14ac:dyDescent="0.2">
      <c r="B138" s="175"/>
      <c r="D138" s="177" t="s">
        <v>159</v>
      </c>
      <c r="E138" s="178" t="s">
        <v>1</v>
      </c>
      <c r="F138" s="179" t="s">
        <v>165</v>
      </c>
      <c r="H138" s="180">
        <v>108</v>
      </c>
      <c r="I138" s="23"/>
      <c r="L138" s="175"/>
      <c r="M138" s="181"/>
      <c r="T138" s="182"/>
      <c r="AT138" s="178" t="s">
        <v>159</v>
      </c>
      <c r="AU138" s="178" t="s">
        <v>86</v>
      </c>
      <c r="AV138" s="176" t="s">
        <v>86</v>
      </c>
      <c r="AW138" s="176" t="s">
        <v>33</v>
      </c>
      <c r="AX138" s="176" t="s">
        <v>77</v>
      </c>
      <c r="AY138" s="178" t="s">
        <v>150</v>
      </c>
    </row>
    <row r="139" spans="2:65" s="184" customFormat="1" x14ac:dyDescent="0.2">
      <c r="B139" s="183"/>
      <c r="D139" s="177" t="s">
        <v>159</v>
      </c>
      <c r="E139" s="185" t="s">
        <v>1</v>
      </c>
      <c r="F139" s="186" t="s">
        <v>166</v>
      </c>
      <c r="H139" s="187">
        <v>108</v>
      </c>
      <c r="I139" s="24"/>
      <c r="L139" s="183"/>
      <c r="M139" s="188"/>
      <c r="T139" s="189"/>
      <c r="AT139" s="185" t="s">
        <v>159</v>
      </c>
      <c r="AU139" s="185" t="s">
        <v>86</v>
      </c>
      <c r="AV139" s="184" t="s">
        <v>164</v>
      </c>
      <c r="AW139" s="184" t="s">
        <v>33</v>
      </c>
      <c r="AX139" s="184" t="s">
        <v>77</v>
      </c>
      <c r="AY139" s="185" t="s">
        <v>150</v>
      </c>
    </row>
    <row r="140" spans="2:65" s="191" customFormat="1" x14ac:dyDescent="0.2">
      <c r="B140" s="190"/>
      <c r="D140" s="177" t="s">
        <v>159</v>
      </c>
      <c r="E140" s="192" t="s">
        <v>1</v>
      </c>
      <c r="F140" s="193" t="s">
        <v>167</v>
      </c>
      <c r="H140" s="194">
        <v>150</v>
      </c>
      <c r="I140" s="25"/>
      <c r="L140" s="190"/>
      <c r="M140" s="195"/>
      <c r="T140" s="196"/>
      <c r="AT140" s="192" t="s">
        <v>159</v>
      </c>
      <c r="AU140" s="192" t="s">
        <v>86</v>
      </c>
      <c r="AV140" s="191" t="s">
        <v>157</v>
      </c>
      <c r="AW140" s="191" t="s">
        <v>33</v>
      </c>
      <c r="AX140" s="191" t="s">
        <v>8</v>
      </c>
      <c r="AY140" s="192" t="s">
        <v>150</v>
      </c>
    </row>
    <row r="141" spans="2:65" s="52" customFormat="1" ht="21.75" customHeight="1" x14ac:dyDescent="0.2">
      <c r="B141" s="51"/>
      <c r="C141" s="163" t="s">
        <v>168</v>
      </c>
      <c r="D141" s="163" t="s">
        <v>152</v>
      </c>
      <c r="E141" s="164" t="s">
        <v>169</v>
      </c>
      <c r="F141" s="165" t="s">
        <v>170</v>
      </c>
      <c r="G141" s="166" t="s">
        <v>171</v>
      </c>
      <c r="H141" s="167">
        <v>1.6</v>
      </c>
      <c r="I141" s="22"/>
      <c r="J141" s="168">
        <f>ROUND(I141*H141,0)</f>
        <v>0</v>
      </c>
      <c r="K141" s="165" t="s">
        <v>156</v>
      </c>
      <c r="L141" s="51"/>
      <c r="M141" s="169" t="s">
        <v>1</v>
      </c>
      <c r="N141" s="170" t="s">
        <v>42</v>
      </c>
      <c r="P141" s="171">
        <f>O141*H141</f>
        <v>0</v>
      </c>
      <c r="Q141" s="171">
        <v>0</v>
      </c>
      <c r="R141" s="171">
        <f>Q141*H141</f>
        <v>0</v>
      </c>
      <c r="S141" s="171">
        <v>0</v>
      </c>
      <c r="T141" s="172">
        <f>S141*H141</f>
        <v>0</v>
      </c>
      <c r="AR141" s="173" t="s">
        <v>157</v>
      </c>
      <c r="AT141" s="173" t="s">
        <v>152</v>
      </c>
      <c r="AU141" s="173" t="s">
        <v>86</v>
      </c>
      <c r="AY141" s="39" t="s">
        <v>150</v>
      </c>
      <c r="BE141" s="174">
        <f>IF(N141="základní",J141,0)</f>
        <v>0</v>
      </c>
      <c r="BF141" s="174">
        <f>IF(N141="snížená",J141,0)</f>
        <v>0</v>
      </c>
      <c r="BG141" s="174">
        <f>IF(N141="zákl. přenesená",J141,0)</f>
        <v>0</v>
      </c>
      <c r="BH141" s="174">
        <f>IF(N141="sníž. přenesená",J141,0)</f>
        <v>0</v>
      </c>
      <c r="BI141" s="174">
        <f>IF(N141="nulová",J141,0)</f>
        <v>0</v>
      </c>
      <c r="BJ141" s="39" t="s">
        <v>8</v>
      </c>
      <c r="BK141" s="174">
        <f>ROUND(I141*H141,0)</f>
        <v>0</v>
      </c>
      <c r="BL141" s="39" t="s">
        <v>157</v>
      </c>
      <c r="BM141" s="173" t="s">
        <v>172</v>
      </c>
    </row>
    <row r="142" spans="2:65" s="176" customFormat="1" x14ac:dyDescent="0.2">
      <c r="B142" s="175"/>
      <c r="D142" s="177" t="s">
        <v>159</v>
      </c>
      <c r="E142" s="178" t="s">
        <v>1</v>
      </c>
      <c r="F142" s="179" t="s">
        <v>173</v>
      </c>
      <c r="H142" s="180">
        <v>1.6</v>
      </c>
      <c r="I142" s="23"/>
      <c r="L142" s="175"/>
      <c r="M142" s="181"/>
      <c r="T142" s="182"/>
      <c r="AT142" s="178" t="s">
        <v>159</v>
      </c>
      <c r="AU142" s="178" t="s">
        <v>86</v>
      </c>
      <c r="AV142" s="176" t="s">
        <v>86</v>
      </c>
      <c r="AW142" s="176" t="s">
        <v>33</v>
      </c>
      <c r="AX142" s="176" t="s">
        <v>8</v>
      </c>
      <c r="AY142" s="178" t="s">
        <v>150</v>
      </c>
    </row>
    <row r="143" spans="2:65" s="152" customFormat="1" ht="22.9" customHeight="1" x14ac:dyDescent="0.2">
      <c r="B143" s="151"/>
      <c r="D143" s="153" t="s">
        <v>76</v>
      </c>
      <c r="E143" s="161" t="s">
        <v>86</v>
      </c>
      <c r="F143" s="161" t="s">
        <v>174</v>
      </c>
      <c r="I143" s="21"/>
      <c r="J143" s="162">
        <f>BK143</f>
        <v>0</v>
      </c>
      <c r="L143" s="151"/>
      <c r="M143" s="156"/>
      <c r="P143" s="157">
        <f>SUM(P144:P190)</f>
        <v>0</v>
      </c>
      <c r="R143" s="157">
        <f>SUM(R144:R190)</f>
        <v>359.40539922150634</v>
      </c>
      <c r="T143" s="158">
        <f>SUM(T144:T190)</f>
        <v>0</v>
      </c>
      <c r="AR143" s="153" t="s">
        <v>8</v>
      </c>
      <c r="AT143" s="159" t="s">
        <v>76</v>
      </c>
      <c r="AU143" s="159" t="s">
        <v>8</v>
      </c>
      <c r="AY143" s="153" t="s">
        <v>150</v>
      </c>
      <c r="BK143" s="160">
        <f>SUM(BK144:BK190)</f>
        <v>0</v>
      </c>
    </row>
    <row r="144" spans="2:65" s="52" customFormat="1" ht="24.2" customHeight="1" x14ac:dyDescent="0.2">
      <c r="B144" s="51"/>
      <c r="C144" s="163" t="s">
        <v>175</v>
      </c>
      <c r="D144" s="163" t="s">
        <v>152</v>
      </c>
      <c r="E144" s="164" t="s">
        <v>176</v>
      </c>
      <c r="F144" s="165" t="s">
        <v>177</v>
      </c>
      <c r="G144" s="166" t="s">
        <v>171</v>
      </c>
      <c r="H144" s="167">
        <v>43.191000000000003</v>
      </c>
      <c r="I144" s="22"/>
      <c r="J144" s="168">
        <f>ROUND(I144*H144,0)</f>
        <v>0</v>
      </c>
      <c r="K144" s="165" t="s">
        <v>156</v>
      </c>
      <c r="L144" s="51"/>
      <c r="M144" s="169" t="s">
        <v>1</v>
      </c>
      <c r="N144" s="170" t="s">
        <v>42</v>
      </c>
      <c r="P144" s="171">
        <f>O144*H144</f>
        <v>0</v>
      </c>
      <c r="Q144" s="171">
        <v>1.98</v>
      </c>
      <c r="R144" s="171">
        <f>Q144*H144</f>
        <v>85.518180000000001</v>
      </c>
      <c r="S144" s="171">
        <v>0</v>
      </c>
      <c r="T144" s="172">
        <f>S144*H144</f>
        <v>0</v>
      </c>
      <c r="AR144" s="173" t="s">
        <v>157</v>
      </c>
      <c r="AT144" s="173" t="s">
        <v>152</v>
      </c>
      <c r="AU144" s="173" t="s">
        <v>86</v>
      </c>
      <c r="AY144" s="39" t="s">
        <v>150</v>
      </c>
      <c r="BE144" s="174">
        <f>IF(N144="základní",J144,0)</f>
        <v>0</v>
      </c>
      <c r="BF144" s="174">
        <f>IF(N144="snížená",J144,0)</f>
        <v>0</v>
      </c>
      <c r="BG144" s="174">
        <f>IF(N144="zákl. přenesená",J144,0)</f>
        <v>0</v>
      </c>
      <c r="BH144" s="174">
        <f>IF(N144="sníž. přenesená",J144,0)</f>
        <v>0</v>
      </c>
      <c r="BI144" s="174">
        <f>IF(N144="nulová",J144,0)</f>
        <v>0</v>
      </c>
      <c r="BJ144" s="39" t="s">
        <v>8</v>
      </c>
      <c r="BK144" s="174">
        <f>ROUND(I144*H144,0)</f>
        <v>0</v>
      </c>
      <c r="BL144" s="39" t="s">
        <v>157</v>
      </c>
      <c r="BM144" s="173" t="s">
        <v>178</v>
      </c>
    </row>
    <row r="145" spans="2:65" s="176" customFormat="1" x14ac:dyDescent="0.2">
      <c r="B145" s="175"/>
      <c r="D145" s="177" t="s">
        <v>159</v>
      </c>
      <c r="E145" s="178" t="s">
        <v>1</v>
      </c>
      <c r="F145" s="179" t="s">
        <v>179</v>
      </c>
      <c r="H145" s="180">
        <v>31.952999999999999</v>
      </c>
      <c r="I145" s="23"/>
      <c r="L145" s="175"/>
      <c r="M145" s="181"/>
      <c r="T145" s="182"/>
      <c r="AT145" s="178" t="s">
        <v>159</v>
      </c>
      <c r="AU145" s="178" t="s">
        <v>86</v>
      </c>
      <c r="AV145" s="176" t="s">
        <v>86</v>
      </c>
      <c r="AW145" s="176" t="s">
        <v>33</v>
      </c>
      <c r="AX145" s="176" t="s">
        <v>77</v>
      </c>
      <c r="AY145" s="178" t="s">
        <v>150</v>
      </c>
    </row>
    <row r="146" spans="2:65" s="184" customFormat="1" x14ac:dyDescent="0.2">
      <c r="B146" s="183"/>
      <c r="D146" s="177" t="s">
        <v>159</v>
      </c>
      <c r="E146" s="185" t="s">
        <v>1</v>
      </c>
      <c r="F146" s="186" t="s">
        <v>180</v>
      </c>
      <c r="H146" s="187">
        <v>31.952999999999999</v>
      </c>
      <c r="I146" s="24"/>
      <c r="L146" s="183"/>
      <c r="M146" s="188"/>
      <c r="T146" s="189"/>
      <c r="AT146" s="185" t="s">
        <v>159</v>
      </c>
      <c r="AU146" s="185" t="s">
        <v>86</v>
      </c>
      <c r="AV146" s="184" t="s">
        <v>164</v>
      </c>
      <c r="AW146" s="184" t="s">
        <v>33</v>
      </c>
      <c r="AX146" s="184" t="s">
        <v>77</v>
      </c>
      <c r="AY146" s="185" t="s">
        <v>150</v>
      </c>
    </row>
    <row r="147" spans="2:65" s="176" customFormat="1" x14ac:dyDescent="0.2">
      <c r="B147" s="175"/>
      <c r="D147" s="177" t="s">
        <v>159</v>
      </c>
      <c r="E147" s="178" t="s">
        <v>1</v>
      </c>
      <c r="F147" s="179" t="s">
        <v>181</v>
      </c>
      <c r="H147" s="180">
        <v>11.238</v>
      </c>
      <c r="I147" s="23"/>
      <c r="L147" s="175"/>
      <c r="M147" s="181"/>
      <c r="T147" s="182"/>
      <c r="AT147" s="178" t="s">
        <v>159</v>
      </c>
      <c r="AU147" s="178" t="s">
        <v>86</v>
      </c>
      <c r="AV147" s="176" t="s">
        <v>86</v>
      </c>
      <c r="AW147" s="176" t="s">
        <v>33</v>
      </c>
      <c r="AX147" s="176" t="s">
        <v>77</v>
      </c>
      <c r="AY147" s="178" t="s">
        <v>150</v>
      </c>
    </row>
    <row r="148" spans="2:65" s="184" customFormat="1" x14ac:dyDescent="0.2">
      <c r="B148" s="183"/>
      <c r="D148" s="177" t="s">
        <v>159</v>
      </c>
      <c r="E148" s="185" t="s">
        <v>1</v>
      </c>
      <c r="F148" s="186" t="s">
        <v>182</v>
      </c>
      <c r="H148" s="187">
        <v>11.238</v>
      </c>
      <c r="I148" s="24"/>
      <c r="L148" s="183"/>
      <c r="M148" s="188"/>
      <c r="T148" s="189"/>
      <c r="AT148" s="185" t="s">
        <v>159</v>
      </c>
      <c r="AU148" s="185" t="s">
        <v>86</v>
      </c>
      <c r="AV148" s="184" t="s">
        <v>164</v>
      </c>
      <c r="AW148" s="184" t="s">
        <v>33</v>
      </c>
      <c r="AX148" s="184" t="s">
        <v>77</v>
      </c>
      <c r="AY148" s="185" t="s">
        <v>150</v>
      </c>
    </row>
    <row r="149" spans="2:65" s="191" customFormat="1" x14ac:dyDescent="0.2">
      <c r="B149" s="190"/>
      <c r="D149" s="177" t="s">
        <v>159</v>
      </c>
      <c r="E149" s="192" t="s">
        <v>1</v>
      </c>
      <c r="F149" s="193" t="s">
        <v>167</v>
      </c>
      <c r="H149" s="194">
        <v>43.191000000000003</v>
      </c>
      <c r="I149" s="25"/>
      <c r="L149" s="190"/>
      <c r="M149" s="195"/>
      <c r="T149" s="196"/>
      <c r="AT149" s="192" t="s">
        <v>159</v>
      </c>
      <c r="AU149" s="192" t="s">
        <v>86</v>
      </c>
      <c r="AV149" s="191" t="s">
        <v>157</v>
      </c>
      <c r="AW149" s="191" t="s">
        <v>33</v>
      </c>
      <c r="AX149" s="191" t="s">
        <v>8</v>
      </c>
      <c r="AY149" s="192" t="s">
        <v>150</v>
      </c>
    </row>
    <row r="150" spans="2:65" s="52" customFormat="1" ht="16.5" customHeight="1" x14ac:dyDescent="0.2">
      <c r="B150" s="51"/>
      <c r="C150" s="163" t="s">
        <v>183</v>
      </c>
      <c r="D150" s="163" t="s">
        <v>152</v>
      </c>
      <c r="E150" s="164" t="s">
        <v>184</v>
      </c>
      <c r="F150" s="165" t="s">
        <v>185</v>
      </c>
      <c r="G150" s="166" t="s">
        <v>171</v>
      </c>
      <c r="H150" s="167">
        <v>80.762</v>
      </c>
      <c r="I150" s="22"/>
      <c r="J150" s="168">
        <f>ROUND(I150*H150,0)</f>
        <v>0</v>
      </c>
      <c r="K150" s="165" t="s">
        <v>156</v>
      </c>
      <c r="L150" s="51"/>
      <c r="M150" s="169" t="s">
        <v>1</v>
      </c>
      <c r="N150" s="170" t="s">
        <v>42</v>
      </c>
      <c r="P150" s="171">
        <f>O150*H150</f>
        <v>0</v>
      </c>
      <c r="Q150" s="171">
        <v>2.4532922039999998</v>
      </c>
      <c r="R150" s="171">
        <f>Q150*H150</f>
        <v>198.13278497944799</v>
      </c>
      <c r="S150" s="171">
        <v>0</v>
      </c>
      <c r="T150" s="172">
        <f>S150*H150</f>
        <v>0</v>
      </c>
      <c r="AR150" s="173" t="s">
        <v>157</v>
      </c>
      <c r="AT150" s="173" t="s">
        <v>152</v>
      </c>
      <c r="AU150" s="173" t="s">
        <v>86</v>
      </c>
      <c r="AY150" s="39" t="s">
        <v>150</v>
      </c>
      <c r="BE150" s="174">
        <f>IF(N150="základní",J150,0)</f>
        <v>0</v>
      </c>
      <c r="BF150" s="174">
        <f>IF(N150="snížená",J150,0)</f>
        <v>0</v>
      </c>
      <c r="BG150" s="174">
        <f>IF(N150="zákl. přenesená",J150,0)</f>
        <v>0</v>
      </c>
      <c r="BH150" s="174">
        <f>IF(N150="sníž. přenesená",J150,0)</f>
        <v>0</v>
      </c>
      <c r="BI150" s="174">
        <f>IF(N150="nulová",J150,0)</f>
        <v>0</v>
      </c>
      <c r="BJ150" s="39" t="s">
        <v>8</v>
      </c>
      <c r="BK150" s="174">
        <f>ROUND(I150*H150,0)</f>
        <v>0</v>
      </c>
      <c r="BL150" s="39" t="s">
        <v>157</v>
      </c>
      <c r="BM150" s="173" t="s">
        <v>186</v>
      </c>
    </row>
    <row r="151" spans="2:65" s="176" customFormat="1" x14ac:dyDescent="0.2">
      <c r="B151" s="175"/>
      <c r="D151" s="177" t="s">
        <v>159</v>
      </c>
      <c r="E151" s="178" t="s">
        <v>1</v>
      </c>
      <c r="F151" s="179" t="s">
        <v>187</v>
      </c>
      <c r="H151" s="180">
        <v>63.905000000000001</v>
      </c>
      <c r="I151" s="23"/>
      <c r="L151" s="175"/>
      <c r="M151" s="181"/>
      <c r="T151" s="182"/>
      <c r="AT151" s="178" t="s">
        <v>159</v>
      </c>
      <c r="AU151" s="178" t="s">
        <v>86</v>
      </c>
      <c r="AV151" s="176" t="s">
        <v>86</v>
      </c>
      <c r="AW151" s="176" t="s">
        <v>33</v>
      </c>
      <c r="AX151" s="176" t="s">
        <v>77</v>
      </c>
      <c r="AY151" s="178" t="s">
        <v>150</v>
      </c>
    </row>
    <row r="152" spans="2:65" s="184" customFormat="1" x14ac:dyDescent="0.2">
      <c r="B152" s="183"/>
      <c r="D152" s="177" t="s">
        <v>159</v>
      </c>
      <c r="E152" s="185" t="s">
        <v>1</v>
      </c>
      <c r="F152" s="186" t="s">
        <v>180</v>
      </c>
      <c r="H152" s="187">
        <v>63.905000000000001</v>
      </c>
      <c r="I152" s="24"/>
      <c r="L152" s="183"/>
      <c r="M152" s="188"/>
      <c r="T152" s="189"/>
      <c r="AT152" s="185" t="s">
        <v>159</v>
      </c>
      <c r="AU152" s="185" t="s">
        <v>86</v>
      </c>
      <c r="AV152" s="184" t="s">
        <v>164</v>
      </c>
      <c r="AW152" s="184" t="s">
        <v>33</v>
      </c>
      <c r="AX152" s="184" t="s">
        <v>77</v>
      </c>
      <c r="AY152" s="185" t="s">
        <v>150</v>
      </c>
    </row>
    <row r="153" spans="2:65" s="176" customFormat="1" x14ac:dyDescent="0.2">
      <c r="B153" s="175"/>
      <c r="D153" s="177" t="s">
        <v>159</v>
      </c>
      <c r="E153" s="178" t="s">
        <v>1</v>
      </c>
      <c r="F153" s="179" t="s">
        <v>188</v>
      </c>
      <c r="H153" s="180">
        <v>16.856999999999999</v>
      </c>
      <c r="I153" s="23"/>
      <c r="L153" s="175"/>
      <c r="M153" s="181"/>
      <c r="T153" s="182"/>
      <c r="AT153" s="178" t="s">
        <v>159</v>
      </c>
      <c r="AU153" s="178" t="s">
        <v>86</v>
      </c>
      <c r="AV153" s="176" t="s">
        <v>86</v>
      </c>
      <c r="AW153" s="176" t="s">
        <v>33</v>
      </c>
      <c r="AX153" s="176" t="s">
        <v>77</v>
      </c>
      <c r="AY153" s="178" t="s">
        <v>150</v>
      </c>
    </row>
    <row r="154" spans="2:65" s="184" customFormat="1" x14ac:dyDescent="0.2">
      <c r="B154" s="183"/>
      <c r="D154" s="177" t="s">
        <v>159</v>
      </c>
      <c r="E154" s="185" t="s">
        <v>1</v>
      </c>
      <c r="F154" s="186" t="s">
        <v>182</v>
      </c>
      <c r="H154" s="187">
        <v>16.856999999999999</v>
      </c>
      <c r="I154" s="24"/>
      <c r="L154" s="183"/>
      <c r="M154" s="188"/>
      <c r="T154" s="189"/>
      <c r="AT154" s="185" t="s">
        <v>159</v>
      </c>
      <c r="AU154" s="185" t="s">
        <v>86</v>
      </c>
      <c r="AV154" s="184" t="s">
        <v>164</v>
      </c>
      <c r="AW154" s="184" t="s">
        <v>33</v>
      </c>
      <c r="AX154" s="184" t="s">
        <v>77</v>
      </c>
      <c r="AY154" s="185" t="s">
        <v>150</v>
      </c>
    </row>
    <row r="155" spans="2:65" s="191" customFormat="1" x14ac:dyDescent="0.2">
      <c r="B155" s="190"/>
      <c r="D155" s="177" t="s">
        <v>159</v>
      </c>
      <c r="E155" s="192" t="s">
        <v>1</v>
      </c>
      <c r="F155" s="193" t="s">
        <v>167</v>
      </c>
      <c r="H155" s="194">
        <v>80.762</v>
      </c>
      <c r="I155" s="25"/>
      <c r="L155" s="190"/>
      <c r="M155" s="195"/>
      <c r="T155" s="196"/>
      <c r="AT155" s="192" t="s">
        <v>159</v>
      </c>
      <c r="AU155" s="192" t="s">
        <v>86</v>
      </c>
      <c r="AV155" s="191" t="s">
        <v>157</v>
      </c>
      <c r="AW155" s="191" t="s">
        <v>33</v>
      </c>
      <c r="AX155" s="191" t="s">
        <v>8</v>
      </c>
      <c r="AY155" s="192" t="s">
        <v>150</v>
      </c>
    </row>
    <row r="156" spans="2:65" s="52" customFormat="1" ht="16.5" customHeight="1" x14ac:dyDescent="0.2">
      <c r="B156" s="51"/>
      <c r="C156" s="163" t="s">
        <v>82</v>
      </c>
      <c r="D156" s="163" t="s">
        <v>152</v>
      </c>
      <c r="E156" s="164" t="s">
        <v>189</v>
      </c>
      <c r="F156" s="165" t="s">
        <v>190</v>
      </c>
      <c r="G156" s="166" t="s">
        <v>155</v>
      </c>
      <c r="H156" s="167">
        <v>23.704000000000001</v>
      </c>
      <c r="I156" s="22"/>
      <c r="J156" s="168">
        <f>ROUND(I156*H156,0)</f>
        <v>0</v>
      </c>
      <c r="K156" s="165" t="s">
        <v>156</v>
      </c>
      <c r="L156" s="51"/>
      <c r="M156" s="169" t="s">
        <v>1</v>
      </c>
      <c r="N156" s="170" t="s">
        <v>42</v>
      </c>
      <c r="P156" s="171">
        <f>O156*H156</f>
        <v>0</v>
      </c>
      <c r="Q156" s="171">
        <v>2.4719E-3</v>
      </c>
      <c r="R156" s="171">
        <f>Q156*H156</f>
        <v>5.8593917600000003E-2</v>
      </c>
      <c r="S156" s="171">
        <v>0</v>
      </c>
      <c r="T156" s="172">
        <f>S156*H156</f>
        <v>0</v>
      </c>
      <c r="AR156" s="173" t="s">
        <v>157</v>
      </c>
      <c r="AT156" s="173" t="s">
        <v>152</v>
      </c>
      <c r="AU156" s="173" t="s">
        <v>86</v>
      </c>
      <c r="AY156" s="39" t="s">
        <v>150</v>
      </c>
      <c r="BE156" s="174">
        <f>IF(N156="základní",J156,0)</f>
        <v>0</v>
      </c>
      <c r="BF156" s="174">
        <f>IF(N156="snížená",J156,0)</f>
        <v>0</v>
      </c>
      <c r="BG156" s="174">
        <f>IF(N156="zákl. přenesená",J156,0)</f>
        <v>0</v>
      </c>
      <c r="BH156" s="174">
        <f>IF(N156="sníž. přenesená",J156,0)</f>
        <v>0</v>
      </c>
      <c r="BI156" s="174">
        <f>IF(N156="nulová",J156,0)</f>
        <v>0</v>
      </c>
      <c r="BJ156" s="39" t="s">
        <v>8</v>
      </c>
      <c r="BK156" s="174">
        <f>ROUND(I156*H156,0)</f>
        <v>0</v>
      </c>
      <c r="BL156" s="39" t="s">
        <v>157</v>
      </c>
      <c r="BM156" s="173" t="s">
        <v>191</v>
      </c>
    </row>
    <row r="157" spans="2:65" s="176" customFormat="1" x14ac:dyDescent="0.2">
      <c r="B157" s="175"/>
      <c r="D157" s="177" t="s">
        <v>159</v>
      </c>
      <c r="E157" s="178" t="s">
        <v>1</v>
      </c>
      <c r="F157" s="179" t="s">
        <v>192</v>
      </c>
      <c r="H157" s="180">
        <v>19.128</v>
      </c>
      <c r="I157" s="23"/>
      <c r="L157" s="175"/>
      <c r="M157" s="181"/>
      <c r="T157" s="182"/>
      <c r="AT157" s="178" t="s">
        <v>159</v>
      </c>
      <c r="AU157" s="178" t="s">
        <v>86</v>
      </c>
      <c r="AV157" s="176" t="s">
        <v>86</v>
      </c>
      <c r="AW157" s="176" t="s">
        <v>33</v>
      </c>
      <c r="AX157" s="176" t="s">
        <v>77</v>
      </c>
      <c r="AY157" s="178" t="s">
        <v>150</v>
      </c>
    </row>
    <row r="158" spans="2:65" s="176" customFormat="1" x14ac:dyDescent="0.2">
      <c r="B158" s="175"/>
      <c r="D158" s="177" t="s">
        <v>159</v>
      </c>
      <c r="E158" s="178" t="s">
        <v>1</v>
      </c>
      <c r="F158" s="179" t="s">
        <v>193</v>
      </c>
      <c r="H158" s="180">
        <v>4.5759999999999996</v>
      </c>
      <c r="I158" s="23"/>
      <c r="L158" s="175"/>
      <c r="M158" s="181"/>
      <c r="T158" s="182"/>
      <c r="AT158" s="178" t="s">
        <v>159</v>
      </c>
      <c r="AU158" s="178" t="s">
        <v>86</v>
      </c>
      <c r="AV158" s="176" t="s">
        <v>86</v>
      </c>
      <c r="AW158" s="176" t="s">
        <v>33</v>
      </c>
      <c r="AX158" s="176" t="s">
        <v>77</v>
      </c>
      <c r="AY158" s="178" t="s">
        <v>150</v>
      </c>
    </row>
    <row r="159" spans="2:65" s="184" customFormat="1" x14ac:dyDescent="0.2">
      <c r="B159" s="183"/>
      <c r="D159" s="177" t="s">
        <v>159</v>
      </c>
      <c r="E159" s="185" t="s">
        <v>1</v>
      </c>
      <c r="F159" s="186" t="s">
        <v>180</v>
      </c>
      <c r="H159" s="187">
        <v>23.704000000000001</v>
      </c>
      <c r="I159" s="24"/>
      <c r="L159" s="183"/>
      <c r="M159" s="188"/>
      <c r="T159" s="189"/>
      <c r="AT159" s="185" t="s">
        <v>159</v>
      </c>
      <c r="AU159" s="185" t="s">
        <v>86</v>
      </c>
      <c r="AV159" s="184" t="s">
        <v>164</v>
      </c>
      <c r="AW159" s="184" t="s">
        <v>33</v>
      </c>
      <c r="AX159" s="184" t="s">
        <v>8</v>
      </c>
      <c r="AY159" s="185" t="s">
        <v>150</v>
      </c>
    </row>
    <row r="160" spans="2:65" s="52" customFormat="1" ht="16.5" customHeight="1" x14ac:dyDescent="0.2">
      <c r="B160" s="51"/>
      <c r="C160" s="163" t="s">
        <v>194</v>
      </c>
      <c r="D160" s="163" t="s">
        <v>152</v>
      </c>
      <c r="E160" s="164" t="s">
        <v>195</v>
      </c>
      <c r="F160" s="165" t="s">
        <v>196</v>
      </c>
      <c r="G160" s="166" t="s">
        <v>155</v>
      </c>
      <c r="H160" s="167">
        <v>23.704000000000001</v>
      </c>
      <c r="I160" s="22"/>
      <c r="J160" s="168">
        <f>ROUND(I160*H160,0)</f>
        <v>0</v>
      </c>
      <c r="K160" s="165" t="s">
        <v>156</v>
      </c>
      <c r="L160" s="51"/>
      <c r="M160" s="169" t="s">
        <v>1</v>
      </c>
      <c r="N160" s="170" t="s">
        <v>42</v>
      </c>
      <c r="P160" s="171">
        <f>O160*H160</f>
        <v>0</v>
      </c>
      <c r="Q160" s="171">
        <v>0</v>
      </c>
      <c r="R160" s="171">
        <f>Q160*H160</f>
        <v>0</v>
      </c>
      <c r="S160" s="171">
        <v>0</v>
      </c>
      <c r="T160" s="172">
        <f>S160*H160</f>
        <v>0</v>
      </c>
      <c r="AR160" s="173" t="s">
        <v>157</v>
      </c>
      <c r="AT160" s="173" t="s">
        <v>152</v>
      </c>
      <c r="AU160" s="173" t="s">
        <v>86</v>
      </c>
      <c r="AY160" s="39" t="s">
        <v>150</v>
      </c>
      <c r="BE160" s="174">
        <f>IF(N160="základní",J160,0)</f>
        <v>0</v>
      </c>
      <c r="BF160" s="174">
        <f>IF(N160="snížená",J160,0)</f>
        <v>0</v>
      </c>
      <c r="BG160" s="174">
        <f>IF(N160="zákl. přenesená",J160,0)</f>
        <v>0</v>
      </c>
      <c r="BH160" s="174">
        <f>IF(N160="sníž. přenesená",J160,0)</f>
        <v>0</v>
      </c>
      <c r="BI160" s="174">
        <f>IF(N160="nulová",J160,0)</f>
        <v>0</v>
      </c>
      <c r="BJ160" s="39" t="s">
        <v>8</v>
      </c>
      <c r="BK160" s="174">
        <f>ROUND(I160*H160,0)</f>
        <v>0</v>
      </c>
      <c r="BL160" s="39" t="s">
        <v>157</v>
      </c>
      <c r="BM160" s="173" t="s">
        <v>197</v>
      </c>
    </row>
    <row r="161" spans="2:65" s="52" customFormat="1" ht="21.75" customHeight="1" x14ac:dyDescent="0.2">
      <c r="B161" s="51"/>
      <c r="C161" s="163" t="s">
        <v>198</v>
      </c>
      <c r="D161" s="163" t="s">
        <v>152</v>
      </c>
      <c r="E161" s="164" t="s">
        <v>199</v>
      </c>
      <c r="F161" s="165" t="s">
        <v>200</v>
      </c>
      <c r="G161" s="166" t="s">
        <v>201</v>
      </c>
      <c r="H161" s="167">
        <v>0.36299999999999999</v>
      </c>
      <c r="I161" s="22"/>
      <c r="J161" s="168">
        <f>ROUND(I161*H161,0)</f>
        <v>0</v>
      </c>
      <c r="K161" s="165" t="s">
        <v>156</v>
      </c>
      <c r="L161" s="51"/>
      <c r="M161" s="169" t="s">
        <v>1</v>
      </c>
      <c r="N161" s="170" t="s">
        <v>42</v>
      </c>
      <c r="P161" s="171">
        <f>O161*H161</f>
        <v>0</v>
      </c>
      <c r="Q161" s="171">
        <v>1.0596208</v>
      </c>
      <c r="R161" s="171">
        <f>Q161*H161</f>
        <v>0.3846423504</v>
      </c>
      <c r="S161" s="171">
        <v>0</v>
      </c>
      <c r="T161" s="172">
        <f>S161*H161</f>
        <v>0</v>
      </c>
      <c r="AR161" s="173" t="s">
        <v>157</v>
      </c>
      <c r="AT161" s="173" t="s">
        <v>152</v>
      </c>
      <c r="AU161" s="173" t="s">
        <v>86</v>
      </c>
      <c r="AY161" s="39" t="s">
        <v>150</v>
      </c>
      <c r="BE161" s="174">
        <f>IF(N161="základní",J161,0)</f>
        <v>0</v>
      </c>
      <c r="BF161" s="174">
        <f>IF(N161="snížená",J161,0)</f>
        <v>0</v>
      </c>
      <c r="BG161" s="174">
        <f>IF(N161="zákl. přenesená",J161,0)</f>
        <v>0</v>
      </c>
      <c r="BH161" s="174">
        <f>IF(N161="sníž. přenesená",J161,0)</f>
        <v>0</v>
      </c>
      <c r="BI161" s="174">
        <f>IF(N161="nulová",J161,0)</f>
        <v>0</v>
      </c>
      <c r="BJ161" s="39" t="s">
        <v>8</v>
      </c>
      <c r="BK161" s="174">
        <f>ROUND(I161*H161,0)</f>
        <v>0</v>
      </c>
      <c r="BL161" s="39" t="s">
        <v>157</v>
      </c>
      <c r="BM161" s="173" t="s">
        <v>202</v>
      </c>
    </row>
    <row r="162" spans="2:65" s="176" customFormat="1" x14ac:dyDescent="0.2">
      <c r="B162" s="175"/>
      <c r="D162" s="177" t="s">
        <v>159</v>
      </c>
      <c r="E162" s="178" t="s">
        <v>1</v>
      </c>
      <c r="F162" s="179" t="s">
        <v>203</v>
      </c>
      <c r="H162" s="180">
        <v>0.36299999999999999</v>
      </c>
      <c r="I162" s="23"/>
      <c r="L162" s="175"/>
      <c r="M162" s="181"/>
      <c r="T162" s="182"/>
      <c r="AT162" s="178" t="s">
        <v>159</v>
      </c>
      <c r="AU162" s="178" t="s">
        <v>86</v>
      </c>
      <c r="AV162" s="176" t="s">
        <v>86</v>
      </c>
      <c r="AW162" s="176" t="s">
        <v>33</v>
      </c>
      <c r="AX162" s="176" t="s">
        <v>8</v>
      </c>
      <c r="AY162" s="178" t="s">
        <v>150</v>
      </c>
    </row>
    <row r="163" spans="2:65" s="52" customFormat="1" ht="16.5" customHeight="1" x14ac:dyDescent="0.2">
      <c r="B163" s="51"/>
      <c r="C163" s="163" t="s">
        <v>204</v>
      </c>
      <c r="D163" s="163" t="s">
        <v>152</v>
      </c>
      <c r="E163" s="164" t="s">
        <v>205</v>
      </c>
      <c r="F163" s="165" t="s">
        <v>206</v>
      </c>
      <c r="G163" s="166" t="s">
        <v>201</v>
      </c>
      <c r="H163" s="167">
        <v>7.5919999999999996</v>
      </c>
      <c r="I163" s="22"/>
      <c r="J163" s="168">
        <f>ROUND(I163*H163,0)</f>
        <v>0</v>
      </c>
      <c r="K163" s="165" t="s">
        <v>156</v>
      </c>
      <c r="L163" s="51"/>
      <c r="M163" s="169" t="s">
        <v>1</v>
      </c>
      <c r="N163" s="170" t="s">
        <v>42</v>
      </c>
      <c r="P163" s="171">
        <f>O163*H163</f>
        <v>0</v>
      </c>
      <c r="Q163" s="171">
        <v>1.0627727796999999</v>
      </c>
      <c r="R163" s="171">
        <f>Q163*H163</f>
        <v>8.0685709434823991</v>
      </c>
      <c r="S163" s="171">
        <v>0</v>
      </c>
      <c r="T163" s="172">
        <f>S163*H163</f>
        <v>0</v>
      </c>
      <c r="AR163" s="173" t="s">
        <v>157</v>
      </c>
      <c r="AT163" s="173" t="s">
        <v>152</v>
      </c>
      <c r="AU163" s="173" t="s">
        <v>86</v>
      </c>
      <c r="AY163" s="39" t="s">
        <v>150</v>
      </c>
      <c r="BE163" s="174">
        <f>IF(N163="základní",J163,0)</f>
        <v>0</v>
      </c>
      <c r="BF163" s="174">
        <f>IF(N163="snížená",J163,0)</f>
        <v>0</v>
      </c>
      <c r="BG163" s="174">
        <f>IF(N163="zákl. přenesená",J163,0)</f>
        <v>0</v>
      </c>
      <c r="BH163" s="174">
        <f>IF(N163="sníž. přenesená",J163,0)</f>
        <v>0</v>
      </c>
      <c r="BI163" s="174">
        <f>IF(N163="nulová",J163,0)</f>
        <v>0</v>
      </c>
      <c r="BJ163" s="39" t="s">
        <v>8</v>
      </c>
      <c r="BK163" s="174">
        <f>ROUND(I163*H163,0)</f>
        <v>0</v>
      </c>
      <c r="BL163" s="39" t="s">
        <v>157</v>
      </c>
      <c r="BM163" s="173" t="s">
        <v>207</v>
      </c>
    </row>
    <row r="164" spans="2:65" s="176" customFormat="1" x14ac:dyDescent="0.2">
      <c r="B164" s="175"/>
      <c r="D164" s="177" t="s">
        <v>159</v>
      </c>
      <c r="E164" s="178" t="s">
        <v>1</v>
      </c>
      <c r="F164" s="179" t="s">
        <v>208</v>
      </c>
      <c r="H164" s="180">
        <v>7.5919999999999996</v>
      </c>
      <c r="I164" s="23"/>
      <c r="L164" s="175"/>
      <c r="M164" s="181"/>
      <c r="T164" s="182"/>
      <c r="AT164" s="178" t="s">
        <v>159</v>
      </c>
      <c r="AU164" s="178" t="s">
        <v>86</v>
      </c>
      <c r="AV164" s="176" t="s">
        <v>86</v>
      </c>
      <c r="AW164" s="176" t="s">
        <v>33</v>
      </c>
      <c r="AX164" s="176" t="s">
        <v>8</v>
      </c>
      <c r="AY164" s="178" t="s">
        <v>150</v>
      </c>
    </row>
    <row r="165" spans="2:65" s="52" customFormat="1" ht="16.5" customHeight="1" x14ac:dyDescent="0.2">
      <c r="B165" s="51"/>
      <c r="C165" s="163" t="s">
        <v>9</v>
      </c>
      <c r="D165" s="163" t="s">
        <v>152</v>
      </c>
      <c r="E165" s="164" t="s">
        <v>209</v>
      </c>
      <c r="F165" s="165" t="s">
        <v>210</v>
      </c>
      <c r="G165" s="166" t="s">
        <v>171</v>
      </c>
      <c r="H165" s="167">
        <v>17.108000000000001</v>
      </c>
      <c r="I165" s="22"/>
      <c r="J165" s="168">
        <f>ROUND(I165*H165,0)</f>
        <v>0</v>
      </c>
      <c r="K165" s="165" t="s">
        <v>156</v>
      </c>
      <c r="L165" s="51"/>
      <c r="M165" s="169" t="s">
        <v>1</v>
      </c>
      <c r="N165" s="170" t="s">
        <v>42</v>
      </c>
      <c r="P165" s="171">
        <f>O165*H165</f>
        <v>0</v>
      </c>
      <c r="Q165" s="171">
        <v>2.4532922039999998</v>
      </c>
      <c r="R165" s="171">
        <f>Q165*H165</f>
        <v>41.970923026031997</v>
      </c>
      <c r="S165" s="171">
        <v>0</v>
      </c>
      <c r="T165" s="172">
        <f>S165*H165</f>
        <v>0</v>
      </c>
      <c r="AR165" s="173" t="s">
        <v>157</v>
      </c>
      <c r="AT165" s="173" t="s">
        <v>152</v>
      </c>
      <c r="AU165" s="173" t="s">
        <v>86</v>
      </c>
      <c r="AY165" s="39" t="s">
        <v>150</v>
      </c>
      <c r="BE165" s="174">
        <f>IF(N165="základní",J165,0)</f>
        <v>0</v>
      </c>
      <c r="BF165" s="174">
        <f>IF(N165="snížená",J165,0)</f>
        <v>0</v>
      </c>
      <c r="BG165" s="174">
        <f>IF(N165="zákl. přenesená",J165,0)</f>
        <v>0</v>
      </c>
      <c r="BH165" s="174">
        <f>IF(N165="sníž. přenesená",J165,0)</f>
        <v>0</v>
      </c>
      <c r="BI165" s="174">
        <f>IF(N165="nulová",J165,0)</f>
        <v>0</v>
      </c>
      <c r="BJ165" s="39" t="s">
        <v>8</v>
      </c>
      <c r="BK165" s="174">
        <f>ROUND(I165*H165,0)</f>
        <v>0</v>
      </c>
      <c r="BL165" s="39" t="s">
        <v>157</v>
      </c>
      <c r="BM165" s="173" t="s">
        <v>211</v>
      </c>
    </row>
    <row r="166" spans="2:65" s="176" customFormat="1" x14ac:dyDescent="0.2">
      <c r="B166" s="175"/>
      <c r="D166" s="177" t="s">
        <v>159</v>
      </c>
      <c r="E166" s="178" t="s">
        <v>1</v>
      </c>
      <c r="F166" s="179" t="s">
        <v>212</v>
      </c>
      <c r="H166" s="180">
        <v>15.422000000000001</v>
      </c>
      <c r="I166" s="23"/>
      <c r="L166" s="175"/>
      <c r="M166" s="181"/>
      <c r="T166" s="182"/>
      <c r="AT166" s="178" t="s">
        <v>159</v>
      </c>
      <c r="AU166" s="178" t="s">
        <v>86</v>
      </c>
      <c r="AV166" s="176" t="s">
        <v>86</v>
      </c>
      <c r="AW166" s="176" t="s">
        <v>33</v>
      </c>
      <c r="AX166" s="176" t="s">
        <v>77</v>
      </c>
      <c r="AY166" s="178" t="s">
        <v>150</v>
      </c>
    </row>
    <row r="167" spans="2:65" s="176" customFormat="1" x14ac:dyDescent="0.2">
      <c r="B167" s="175"/>
      <c r="D167" s="177" t="s">
        <v>159</v>
      </c>
      <c r="E167" s="178" t="s">
        <v>1</v>
      </c>
      <c r="F167" s="179" t="s">
        <v>213</v>
      </c>
      <c r="H167" s="180">
        <v>0.66</v>
      </c>
      <c r="I167" s="23"/>
      <c r="L167" s="175"/>
      <c r="M167" s="181"/>
      <c r="T167" s="182"/>
      <c r="AT167" s="178" t="s">
        <v>159</v>
      </c>
      <c r="AU167" s="178" t="s">
        <v>86</v>
      </c>
      <c r="AV167" s="176" t="s">
        <v>86</v>
      </c>
      <c r="AW167" s="176" t="s">
        <v>33</v>
      </c>
      <c r="AX167" s="176" t="s">
        <v>77</v>
      </c>
      <c r="AY167" s="178" t="s">
        <v>150</v>
      </c>
    </row>
    <row r="168" spans="2:65" s="176" customFormat="1" x14ac:dyDescent="0.2">
      <c r="B168" s="175"/>
      <c r="D168" s="177" t="s">
        <v>159</v>
      </c>
      <c r="E168" s="178" t="s">
        <v>1</v>
      </c>
      <c r="F168" s="179" t="s">
        <v>214</v>
      </c>
      <c r="H168" s="180">
        <v>0.48</v>
      </c>
      <c r="I168" s="23"/>
      <c r="L168" s="175"/>
      <c r="M168" s="181"/>
      <c r="T168" s="182"/>
      <c r="AT168" s="178" t="s">
        <v>159</v>
      </c>
      <c r="AU168" s="178" t="s">
        <v>86</v>
      </c>
      <c r="AV168" s="176" t="s">
        <v>86</v>
      </c>
      <c r="AW168" s="176" t="s">
        <v>33</v>
      </c>
      <c r="AX168" s="176" t="s">
        <v>77</v>
      </c>
      <c r="AY168" s="178" t="s">
        <v>150</v>
      </c>
    </row>
    <row r="169" spans="2:65" s="176" customFormat="1" x14ac:dyDescent="0.2">
      <c r="B169" s="175"/>
      <c r="D169" s="177" t="s">
        <v>159</v>
      </c>
      <c r="E169" s="178" t="s">
        <v>1</v>
      </c>
      <c r="F169" s="179" t="s">
        <v>215</v>
      </c>
      <c r="H169" s="180">
        <v>0.36</v>
      </c>
      <c r="I169" s="23"/>
      <c r="L169" s="175"/>
      <c r="M169" s="181"/>
      <c r="T169" s="182"/>
      <c r="AT169" s="178" t="s">
        <v>159</v>
      </c>
      <c r="AU169" s="178" t="s">
        <v>86</v>
      </c>
      <c r="AV169" s="176" t="s">
        <v>86</v>
      </c>
      <c r="AW169" s="176" t="s">
        <v>33</v>
      </c>
      <c r="AX169" s="176" t="s">
        <v>77</v>
      </c>
      <c r="AY169" s="178" t="s">
        <v>150</v>
      </c>
    </row>
    <row r="170" spans="2:65" s="176" customFormat="1" x14ac:dyDescent="0.2">
      <c r="B170" s="175"/>
      <c r="D170" s="177" t="s">
        <v>159</v>
      </c>
      <c r="E170" s="178" t="s">
        <v>1</v>
      </c>
      <c r="F170" s="179" t="s">
        <v>216</v>
      </c>
      <c r="H170" s="180">
        <v>0.186</v>
      </c>
      <c r="I170" s="23"/>
      <c r="L170" s="175"/>
      <c r="M170" s="181"/>
      <c r="T170" s="182"/>
      <c r="AT170" s="178" t="s">
        <v>159</v>
      </c>
      <c r="AU170" s="178" t="s">
        <v>86</v>
      </c>
      <c r="AV170" s="176" t="s">
        <v>86</v>
      </c>
      <c r="AW170" s="176" t="s">
        <v>33</v>
      </c>
      <c r="AX170" s="176" t="s">
        <v>77</v>
      </c>
      <c r="AY170" s="178" t="s">
        <v>150</v>
      </c>
    </row>
    <row r="171" spans="2:65" s="184" customFormat="1" x14ac:dyDescent="0.2">
      <c r="B171" s="183"/>
      <c r="D171" s="177" t="s">
        <v>159</v>
      </c>
      <c r="E171" s="185" t="s">
        <v>1</v>
      </c>
      <c r="F171" s="186" t="s">
        <v>166</v>
      </c>
      <c r="H171" s="187">
        <v>17.108000000000001</v>
      </c>
      <c r="I171" s="24"/>
      <c r="L171" s="183"/>
      <c r="M171" s="188"/>
      <c r="T171" s="189"/>
      <c r="AT171" s="185" t="s">
        <v>159</v>
      </c>
      <c r="AU171" s="185" t="s">
        <v>86</v>
      </c>
      <c r="AV171" s="184" t="s">
        <v>164</v>
      </c>
      <c r="AW171" s="184" t="s">
        <v>33</v>
      </c>
      <c r="AX171" s="184" t="s">
        <v>8</v>
      </c>
      <c r="AY171" s="185" t="s">
        <v>150</v>
      </c>
    </row>
    <row r="172" spans="2:65" s="52" customFormat="1" ht="16.5" customHeight="1" x14ac:dyDescent="0.2">
      <c r="B172" s="51"/>
      <c r="C172" s="163" t="s">
        <v>217</v>
      </c>
      <c r="D172" s="163" t="s">
        <v>152</v>
      </c>
      <c r="E172" s="164" t="s">
        <v>218</v>
      </c>
      <c r="F172" s="165" t="s">
        <v>219</v>
      </c>
      <c r="G172" s="166" t="s">
        <v>155</v>
      </c>
      <c r="H172" s="167">
        <v>45.73</v>
      </c>
      <c r="I172" s="22"/>
      <c r="J172" s="168">
        <f>ROUND(I172*H172,0)</f>
        <v>0</v>
      </c>
      <c r="K172" s="165" t="s">
        <v>156</v>
      </c>
      <c r="L172" s="51"/>
      <c r="M172" s="169" t="s">
        <v>1</v>
      </c>
      <c r="N172" s="170" t="s">
        <v>42</v>
      </c>
      <c r="P172" s="171">
        <f>O172*H172</f>
        <v>0</v>
      </c>
      <c r="Q172" s="171">
        <v>2.6919000000000001E-3</v>
      </c>
      <c r="R172" s="171">
        <f>Q172*H172</f>
        <v>0.123100587</v>
      </c>
      <c r="S172" s="171">
        <v>0</v>
      </c>
      <c r="T172" s="172">
        <f>S172*H172</f>
        <v>0</v>
      </c>
      <c r="AR172" s="173" t="s">
        <v>157</v>
      </c>
      <c r="AT172" s="173" t="s">
        <v>152</v>
      </c>
      <c r="AU172" s="173" t="s">
        <v>86</v>
      </c>
      <c r="AY172" s="39" t="s">
        <v>150</v>
      </c>
      <c r="BE172" s="174">
        <f>IF(N172="základní",J172,0)</f>
        <v>0</v>
      </c>
      <c r="BF172" s="174">
        <f>IF(N172="snížená",J172,0)</f>
        <v>0</v>
      </c>
      <c r="BG172" s="174">
        <f>IF(N172="zákl. přenesená",J172,0)</f>
        <v>0</v>
      </c>
      <c r="BH172" s="174">
        <f>IF(N172="sníž. přenesená",J172,0)</f>
        <v>0</v>
      </c>
      <c r="BI172" s="174">
        <f>IF(N172="nulová",J172,0)</f>
        <v>0</v>
      </c>
      <c r="BJ172" s="39" t="s">
        <v>8</v>
      </c>
      <c r="BK172" s="174">
        <f>ROUND(I172*H172,0)</f>
        <v>0</v>
      </c>
      <c r="BL172" s="39" t="s">
        <v>157</v>
      </c>
      <c r="BM172" s="173" t="s">
        <v>220</v>
      </c>
    </row>
    <row r="173" spans="2:65" s="176" customFormat="1" x14ac:dyDescent="0.2">
      <c r="B173" s="175"/>
      <c r="D173" s="177" t="s">
        <v>159</v>
      </c>
      <c r="E173" s="178" t="s">
        <v>1</v>
      </c>
      <c r="F173" s="179" t="s">
        <v>221</v>
      </c>
      <c r="H173" s="180">
        <v>37.299999999999997</v>
      </c>
      <c r="I173" s="23"/>
      <c r="L173" s="175"/>
      <c r="M173" s="181"/>
      <c r="T173" s="182"/>
      <c r="AT173" s="178" t="s">
        <v>159</v>
      </c>
      <c r="AU173" s="178" t="s">
        <v>86</v>
      </c>
      <c r="AV173" s="176" t="s">
        <v>86</v>
      </c>
      <c r="AW173" s="176" t="s">
        <v>33</v>
      </c>
      <c r="AX173" s="176" t="s">
        <v>77</v>
      </c>
      <c r="AY173" s="178" t="s">
        <v>150</v>
      </c>
    </row>
    <row r="174" spans="2:65" s="176" customFormat="1" x14ac:dyDescent="0.2">
      <c r="B174" s="175"/>
      <c r="D174" s="177" t="s">
        <v>159</v>
      </c>
      <c r="E174" s="178" t="s">
        <v>1</v>
      </c>
      <c r="F174" s="179" t="s">
        <v>222</v>
      </c>
      <c r="H174" s="180">
        <v>3.3</v>
      </c>
      <c r="I174" s="23"/>
      <c r="L174" s="175"/>
      <c r="M174" s="181"/>
      <c r="T174" s="182"/>
      <c r="AT174" s="178" t="s">
        <v>159</v>
      </c>
      <c r="AU174" s="178" t="s">
        <v>86</v>
      </c>
      <c r="AV174" s="176" t="s">
        <v>86</v>
      </c>
      <c r="AW174" s="176" t="s">
        <v>33</v>
      </c>
      <c r="AX174" s="176" t="s">
        <v>77</v>
      </c>
      <c r="AY174" s="178" t="s">
        <v>150</v>
      </c>
    </row>
    <row r="175" spans="2:65" s="176" customFormat="1" x14ac:dyDescent="0.2">
      <c r="B175" s="175"/>
      <c r="D175" s="177" t="s">
        <v>159</v>
      </c>
      <c r="E175" s="178" t="s">
        <v>1</v>
      </c>
      <c r="F175" s="179" t="s">
        <v>223</v>
      </c>
      <c r="H175" s="180">
        <v>2.4</v>
      </c>
      <c r="I175" s="23"/>
      <c r="L175" s="175"/>
      <c r="M175" s="181"/>
      <c r="T175" s="182"/>
      <c r="AT175" s="178" t="s">
        <v>159</v>
      </c>
      <c r="AU175" s="178" t="s">
        <v>86</v>
      </c>
      <c r="AV175" s="176" t="s">
        <v>86</v>
      </c>
      <c r="AW175" s="176" t="s">
        <v>33</v>
      </c>
      <c r="AX175" s="176" t="s">
        <v>77</v>
      </c>
      <c r="AY175" s="178" t="s">
        <v>150</v>
      </c>
    </row>
    <row r="176" spans="2:65" s="176" customFormat="1" x14ac:dyDescent="0.2">
      <c r="B176" s="175"/>
      <c r="D176" s="177" t="s">
        <v>159</v>
      </c>
      <c r="E176" s="178" t="s">
        <v>1</v>
      </c>
      <c r="F176" s="179" t="s">
        <v>224</v>
      </c>
      <c r="H176" s="180">
        <v>1.8</v>
      </c>
      <c r="I176" s="23"/>
      <c r="L176" s="175"/>
      <c r="M176" s="181"/>
      <c r="T176" s="182"/>
      <c r="AT176" s="178" t="s">
        <v>159</v>
      </c>
      <c r="AU176" s="178" t="s">
        <v>86</v>
      </c>
      <c r="AV176" s="176" t="s">
        <v>86</v>
      </c>
      <c r="AW176" s="176" t="s">
        <v>33</v>
      </c>
      <c r="AX176" s="176" t="s">
        <v>77</v>
      </c>
      <c r="AY176" s="178" t="s">
        <v>150</v>
      </c>
    </row>
    <row r="177" spans="2:65" s="176" customFormat="1" x14ac:dyDescent="0.2">
      <c r="B177" s="175"/>
      <c r="D177" s="177" t="s">
        <v>159</v>
      </c>
      <c r="E177" s="178" t="s">
        <v>1</v>
      </c>
      <c r="F177" s="179" t="s">
        <v>225</v>
      </c>
      <c r="H177" s="180">
        <v>0.93</v>
      </c>
      <c r="I177" s="23"/>
      <c r="L177" s="175"/>
      <c r="M177" s="181"/>
      <c r="T177" s="182"/>
      <c r="AT177" s="178" t="s">
        <v>159</v>
      </c>
      <c r="AU177" s="178" t="s">
        <v>86</v>
      </c>
      <c r="AV177" s="176" t="s">
        <v>86</v>
      </c>
      <c r="AW177" s="176" t="s">
        <v>33</v>
      </c>
      <c r="AX177" s="176" t="s">
        <v>77</v>
      </c>
      <c r="AY177" s="178" t="s">
        <v>150</v>
      </c>
    </row>
    <row r="178" spans="2:65" s="184" customFormat="1" x14ac:dyDescent="0.2">
      <c r="B178" s="183"/>
      <c r="D178" s="177" t="s">
        <v>159</v>
      </c>
      <c r="E178" s="185" t="s">
        <v>1</v>
      </c>
      <c r="F178" s="186" t="s">
        <v>166</v>
      </c>
      <c r="H178" s="187">
        <v>45.73</v>
      </c>
      <c r="I178" s="24"/>
      <c r="L178" s="183"/>
      <c r="M178" s="188"/>
      <c r="T178" s="189"/>
      <c r="AT178" s="185" t="s">
        <v>159</v>
      </c>
      <c r="AU178" s="185" t="s">
        <v>86</v>
      </c>
      <c r="AV178" s="184" t="s">
        <v>164</v>
      </c>
      <c r="AW178" s="184" t="s">
        <v>33</v>
      </c>
      <c r="AX178" s="184" t="s">
        <v>8</v>
      </c>
      <c r="AY178" s="185" t="s">
        <v>150</v>
      </c>
    </row>
    <row r="179" spans="2:65" s="52" customFormat="1" ht="16.5" customHeight="1" x14ac:dyDescent="0.2">
      <c r="B179" s="51"/>
      <c r="C179" s="163" t="s">
        <v>226</v>
      </c>
      <c r="D179" s="163" t="s">
        <v>152</v>
      </c>
      <c r="E179" s="164" t="s">
        <v>227</v>
      </c>
      <c r="F179" s="165" t="s">
        <v>228</v>
      </c>
      <c r="G179" s="166" t="s">
        <v>155</v>
      </c>
      <c r="H179" s="167">
        <v>45.73</v>
      </c>
      <c r="I179" s="22"/>
      <c r="J179" s="168">
        <f>ROUND(I179*H179,0)</f>
        <v>0</v>
      </c>
      <c r="K179" s="165" t="s">
        <v>156</v>
      </c>
      <c r="L179" s="51"/>
      <c r="M179" s="169" t="s">
        <v>1</v>
      </c>
      <c r="N179" s="170" t="s">
        <v>42</v>
      </c>
      <c r="P179" s="171">
        <f>O179*H179</f>
        <v>0</v>
      </c>
      <c r="Q179" s="171">
        <v>0</v>
      </c>
      <c r="R179" s="171">
        <f>Q179*H179</f>
        <v>0</v>
      </c>
      <c r="S179" s="171">
        <v>0</v>
      </c>
      <c r="T179" s="172">
        <f>S179*H179</f>
        <v>0</v>
      </c>
      <c r="AR179" s="173" t="s">
        <v>157</v>
      </c>
      <c r="AT179" s="173" t="s">
        <v>152</v>
      </c>
      <c r="AU179" s="173" t="s">
        <v>86</v>
      </c>
      <c r="AY179" s="39" t="s">
        <v>150</v>
      </c>
      <c r="BE179" s="174">
        <f>IF(N179="základní",J179,0)</f>
        <v>0</v>
      </c>
      <c r="BF179" s="174">
        <f>IF(N179="snížená",J179,0)</f>
        <v>0</v>
      </c>
      <c r="BG179" s="174">
        <f>IF(N179="zákl. přenesená",J179,0)</f>
        <v>0</v>
      </c>
      <c r="BH179" s="174">
        <f>IF(N179="sníž. přenesená",J179,0)</f>
        <v>0</v>
      </c>
      <c r="BI179" s="174">
        <f>IF(N179="nulová",J179,0)</f>
        <v>0</v>
      </c>
      <c r="BJ179" s="39" t="s">
        <v>8</v>
      </c>
      <c r="BK179" s="174">
        <f>ROUND(I179*H179,0)</f>
        <v>0</v>
      </c>
      <c r="BL179" s="39" t="s">
        <v>157</v>
      </c>
      <c r="BM179" s="173" t="s">
        <v>229</v>
      </c>
    </row>
    <row r="180" spans="2:65" s="52" customFormat="1" ht="16.5" customHeight="1" x14ac:dyDescent="0.2">
      <c r="B180" s="51"/>
      <c r="C180" s="163" t="s">
        <v>230</v>
      </c>
      <c r="D180" s="163" t="s">
        <v>152</v>
      </c>
      <c r="E180" s="164" t="s">
        <v>231</v>
      </c>
      <c r="F180" s="165" t="s">
        <v>232</v>
      </c>
      <c r="G180" s="166" t="s">
        <v>171</v>
      </c>
      <c r="H180" s="167">
        <v>10.111000000000001</v>
      </c>
      <c r="I180" s="22"/>
      <c r="J180" s="168">
        <f>ROUND(I180*H180,0)</f>
        <v>0</v>
      </c>
      <c r="K180" s="165" t="s">
        <v>156</v>
      </c>
      <c r="L180" s="51"/>
      <c r="M180" s="169" t="s">
        <v>1</v>
      </c>
      <c r="N180" s="170" t="s">
        <v>42</v>
      </c>
      <c r="P180" s="171">
        <f>O180*H180</f>
        <v>0</v>
      </c>
      <c r="Q180" s="171">
        <v>2.4532922039999998</v>
      </c>
      <c r="R180" s="171">
        <f>Q180*H180</f>
        <v>24.805237474643999</v>
      </c>
      <c r="S180" s="171">
        <v>0</v>
      </c>
      <c r="T180" s="172">
        <f>S180*H180</f>
        <v>0</v>
      </c>
      <c r="AR180" s="173" t="s">
        <v>157</v>
      </c>
      <c r="AT180" s="173" t="s">
        <v>152</v>
      </c>
      <c r="AU180" s="173" t="s">
        <v>86</v>
      </c>
      <c r="AY180" s="39" t="s">
        <v>150</v>
      </c>
      <c r="BE180" s="174">
        <f>IF(N180="základní",J180,0)</f>
        <v>0</v>
      </c>
      <c r="BF180" s="174">
        <f>IF(N180="snížená",J180,0)</f>
        <v>0</v>
      </c>
      <c r="BG180" s="174">
        <f>IF(N180="zákl. přenesená",J180,0)</f>
        <v>0</v>
      </c>
      <c r="BH180" s="174">
        <f>IF(N180="sníž. přenesená",J180,0)</f>
        <v>0</v>
      </c>
      <c r="BI180" s="174">
        <f>IF(N180="nulová",J180,0)</f>
        <v>0</v>
      </c>
      <c r="BJ180" s="39" t="s">
        <v>8</v>
      </c>
      <c r="BK180" s="174">
        <f>ROUND(I180*H180,0)</f>
        <v>0</v>
      </c>
      <c r="BL180" s="39" t="s">
        <v>157</v>
      </c>
      <c r="BM180" s="173" t="s">
        <v>233</v>
      </c>
    </row>
    <row r="181" spans="2:65" s="176" customFormat="1" x14ac:dyDescent="0.2">
      <c r="B181" s="175"/>
      <c r="D181" s="177" t="s">
        <v>159</v>
      </c>
      <c r="E181" s="178" t="s">
        <v>1</v>
      </c>
      <c r="F181" s="179" t="s">
        <v>234</v>
      </c>
      <c r="H181" s="180">
        <v>3.92</v>
      </c>
      <c r="I181" s="23"/>
      <c r="L181" s="175"/>
      <c r="M181" s="181"/>
      <c r="T181" s="182"/>
      <c r="AT181" s="178" t="s">
        <v>159</v>
      </c>
      <c r="AU181" s="178" t="s">
        <v>86</v>
      </c>
      <c r="AV181" s="176" t="s">
        <v>86</v>
      </c>
      <c r="AW181" s="176" t="s">
        <v>33</v>
      </c>
      <c r="AX181" s="176" t="s">
        <v>77</v>
      </c>
      <c r="AY181" s="178" t="s">
        <v>150</v>
      </c>
    </row>
    <row r="182" spans="2:65" s="176" customFormat="1" x14ac:dyDescent="0.2">
      <c r="B182" s="175"/>
      <c r="D182" s="177" t="s">
        <v>159</v>
      </c>
      <c r="E182" s="178" t="s">
        <v>1</v>
      </c>
      <c r="F182" s="179" t="s">
        <v>235</v>
      </c>
      <c r="H182" s="180">
        <v>6.1909999999999998</v>
      </c>
      <c r="I182" s="23"/>
      <c r="L182" s="175"/>
      <c r="M182" s="181"/>
      <c r="T182" s="182"/>
      <c r="AT182" s="178" t="s">
        <v>159</v>
      </c>
      <c r="AU182" s="178" t="s">
        <v>86</v>
      </c>
      <c r="AV182" s="176" t="s">
        <v>86</v>
      </c>
      <c r="AW182" s="176" t="s">
        <v>33</v>
      </c>
      <c r="AX182" s="176" t="s">
        <v>77</v>
      </c>
      <c r="AY182" s="178" t="s">
        <v>150</v>
      </c>
    </row>
    <row r="183" spans="2:65" s="184" customFormat="1" x14ac:dyDescent="0.2">
      <c r="B183" s="183"/>
      <c r="D183" s="177" t="s">
        <v>159</v>
      </c>
      <c r="E183" s="185" t="s">
        <v>1</v>
      </c>
      <c r="F183" s="186" t="s">
        <v>166</v>
      </c>
      <c r="H183" s="187">
        <v>10.111000000000001</v>
      </c>
      <c r="I183" s="24"/>
      <c r="L183" s="183"/>
      <c r="M183" s="188"/>
      <c r="T183" s="189"/>
      <c r="AT183" s="185" t="s">
        <v>159</v>
      </c>
      <c r="AU183" s="185" t="s">
        <v>86</v>
      </c>
      <c r="AV183" s="184" t="s">
        <v>164</v>
      </c>
      <c r="AW183" s="184" t="s">
        <v>33</v>
      </c>
      <c r="AX183" s="184" t="s">
        <v>8</v>
      </c>
      <c r="AY183" s="185" t="s">
        <v>150</v>
      </c>
    </row>
    <row r="184" spans="2:65" s="52" customFormat="1" ht="16.5" customHeight="1" x14ac:dyDescent="0.2">
      <c r="B184" s="51"/>
      <c r="C184" s="163" t="s">
        <v>236</v>
      </c>
      <c r="D184" s="163" t="s">
        <v>152</v>
      </c>
      <c r="E184" s="164" t="s">
        <v>237</v>
      </c>
      <c r="F184" s="165" t="s">
        <v>238</v>
      </c>
      <c r="G184" s="166" t="s">
        <v>155</v>
      </c>
      <c r="H184" s="167">
        <v>31.268999999999998</v>
      </c>
      <c r="I184" s="22"/>
      <c r="J184" s="168">
        <f>ROUND(I184*H184,0)</f>
        <v>0</v>
      </c>
      <c r="K184" s="165" t="s">
        <v>156</v>
      </c>
      <c r="L184" s="51"/>
      <c r="M184" s="169" t="s">
        <v>1</v>
      </c>
      <c r="N184" s="170" t="s">
        <v>42</v>
      </c>
      <c r="P184" s="171">
        <f>O184*H184</f>
        <v>0</v>
      </c>
      <c r="Q184" s="171">
        <v>2.6369000000000002E-3</v>
      </c>
      <c r="R184" s="171">
        <f>Q184*H184</f>
        <v>8.2453226099999999E-2</v>
      </c>
      <c r="S184" s="171">
        <v>0</v>
      </c>
      <c r="T184" s="172">
        <f>S184*H184</f>
        <v>0</v>
      </c>
      <c r="AR184" s="173" t="s">
        <v>157</v>
      </c>
      <c r="AT184" s="173" t="s">
        <v>152</v>
      </c>
      <c r="AU184" s="173" t="s">
        <v>86</v>
      </c>
      <c r="AY184" s="39" t="s">
        <v>150</v>
      </c>
      <c r="BE184" s="174">
        <f>IF(N184="základní",J184,0)</f>
        <v>0</v>
      </c>
      <c r="BF184" s="174">
        <f>IF(N184="snížená",J184,0)</f>
        <v>0</v>
      </c>
      <c r="BG184" s="174">
        <f>IF(N184="zákl. přenesená",J184,0)</f>
        <v>0</v>
      </c>
      <c r="BH184" s="174">
        <f>IF(N184="sníž. přenesená",J184,0)</f>
        <v>0</v>
      </c>
      <c r="BI184" s="174">
        <f>IF(N184="nulová",J184,0)</f>
        <v>0</v>
      </c>
      <c r="BJ184" s="39" t="s">
        <v>8</v>
      </c>
      <c r="BK184" s="174">
        <f>ROUND(I184*H184,0)</f>
        <v>0</v>
      </c>
      <c r="BL184" s="39" t="s">
        <v>157</v>
      </c>
      <c r="BM184" s="173" t="s">
        <v>239</v>
      </c>
    </row>
    <row r="185" spans="2:65" s="176" customFormat="1" x14ac:dyDescent="0.2">
      <c r="B185" s="175"/>
      <c r="D185" s="177" t="s">
        <v>159</v>
      </c>
      <c r="E185" s="178" t="s">
        <v>1</v>
      </c>
      <c r="F185" s="179" t="s">
        <v>240</v>
      </c>
      <c r="H185" s="180">
        <v>12.04</v>
      </c>
      <c r="I185" s="23"/>
      <c r="L185" s="175"/>
      <c r="M185" s="181"/>
      <c r="T185" s="182"/>
      <c r="AT185" s="178" t="s">
        <v>159</v>
      </c>
      <c r="AU185" s="178" t="s">
        <v>86</v>
      </c>
      <c r="AV185" s="176" t="s">
        <v>86</v>
      </c>
      <c r="AW185" s="176" t="s">
        <v>33</v>
      </c>
      <c r="AX185" s="176" t="s">
        <v>77</v>
      </c>
      <c r="AY185" s="178" t="s">
        <v>150</v>
      </c>
    </row>
    <row r="186" spans="2:65" s="176" customFormat="1" x14ac:dyDescent="0.2">
      <c r="B186" s="175"/>
      <c r="D186" s="177" t="s">
        <v>159</v>
      </c>
      <c r="E186" s="178" t="s">
        <v>1</v>
      </c>
      <c r="F186" s="179" t="s">
        <v>241</v>
      </c>
      <c r="H186" s="180">
        <v>19.228999999999999</v>
      </c>
      <c r="I186" s="23"/>
      <c r="L186" s="175"/>
      <c r="M186" s="181"/>
      <c r="T186" s="182"/>
      <c r="AT186" s="178" t="s">
        <v>159</v>
      </c>
      <c r="AU186" s="178" t="s">
        <v>86</v>
      </c>
      <c r="AV186" s="176" t="s">
        <v>86</v>
      </c>
      <c r="AW186" s="176" t="s">
        <v>33</v>
      </c>
      <c r="AX186" s="176" t="s">
        <v>77</v>
      </c>
      <c r="AY186" s="178" t="s">
        <v>150</v>
      </c>
    </row>
    <row r="187" spans="2:65" s="184" customFormat="1" x14ac:dyDescent="0.2">
      <c r="B187" s="183"/>
      <c r="D187" s="177" t="s">
        <v>159</v>
      </c>
      <c r="E187" s="185" t="s">
        <v>1</v>
      </c>
      <c r="F187" s="186" t="s">
        <v>166</v>
      </c>
      <c r="H187" s="187">
        <v>31.268999999999998</v>
      </c>
      <c r="I187" s="24"/>
      <c r="L187" s="183"/>
      <c r="M187" s="188"/>
      <c r="T187" s="189"/>
      <c r="AT187" s="185" t="s">
        <v>159</v>
      </c>
      <c r="AU187" s="185" t="s">
        <v>86</v>
      </c>
      <c r="AV187" s="184" t="s">
        <v>164</v>
      </c>
      <c r="AW187" s="184" t="s">
        <v>33</v>
      </c>
      <c r="AX187" s="184" t="s">
        <v>8</v>
      </c>
      <c r="AY187" s="185" t="s">
        <v>150</v>
      </c>
    </row>
    <row r="188" spans="2:65" s="52" customFormat="1" ht="16.5" customHeight="1" x14ac:dyDescent="0.2">
      <c r="B188" s="51"/>
      <c r="C188" s="163" t="s">
        <v>242</v>
      </c>
      <c r="D188" s="163" t="s">
        <v>152</v>
      </c>
      <c r="E188" s="164" t="s">
        <v>243</v>
      </c>
      <c r="F188" s="165" t="s">
        <v>244</v>
      </c>
      <c r="G188" s="166" t="s">
        <v>155</v>
      </c>
      <c r="H188" s="167">
        <v>31.268999999999998</v>
      </c>
      <c r="I188" s="22"/>
      <c r="J188" s="168">
        <f>ROUND(I188*H188,0)</f>
        <v>0</v>
      </c>
      <c r="K188" s="165" t="s">
        <v>156</v>
      </c>
      <c r="L188" s="51"/>
      <c r="M188" s="169" t="s">
        <v>1</v>
      </c>
      <c r="N188" s="170" t="s">
        <v>42</v>
      </c>
      <c r="P188" s="171">
        <f>O188*H188</f>
        <v>0</v>
      </c>
      <c r="Q188" s="171">
        <v>0</v>
      </c>
      <c r="R188" s="171">
        <f>Q188*H188</f>
        <v>0</v>
      </c>
      <c r="S188" s="171">
        <v>0</v>
      </c>
      <c r="T188" s="172">
        <f>S188*H188</f>
        <v>0</v>
      </c>
      <c r="AR188" s="173" t="s">
        <v>157</v>
      </c>
      <c r="AT188" s="173" t="s">
        <v>152</v>
      </c>
      <c r="AU188" s="173" t="s">
        <v>86</v>
      </c>
      <c r="AY188" s="39" t="s">
        <v>150</v>
      </c>
      <c r="BE188" s="174">
        <f>IF(N188="základní",J188,0)</f>
        <v>0</v>
      </c>
      <c r="BF188" s="174">
        <f>IF(N188="snížená",J188,0)</f>
        <v>0</v>
      </c>
      <c r="BG188" s="174">
        <f>IF(N188="zákl. přenesená",J188,0)</f>
        <v>0</v>
      </c>
      <c r="BH188" s="174">
        <f>IF(N188="sníž. přenesená",J188,0)</f>
        <v>0</v>
      </c>
      <c r="BI188" s="174">
        <f>IF(N188="nulová",J188,0)</f>
        <v>0</v>
      </c>
      <c r="BJ188" s="39" t="s">
        <v>8</v>
      </c>
      <c r="BK188" s="174">
        <f>ROUND(I188*H188,0)</f>
        <v>0</v>
      </c>
      <c r="BL188" s="39" t="s">
        <v>157</v>
      </c>
      <c r="BM188" s="173" t="s">
        <v>245</v>
      </c>
    </row>
    <row r="189" spans="2:65" s="52" customFormat="1" ht="21.75" customHeight="1" x14ac:dyDescent="0.2">
      <c r="B189" s="51"/>
      <c r="C189" s="163" t="s">
        <v>7</v>
      </c>
      <c r="D189" s="163" t="s">
        <v>152</v>
      </c>
      <c r="E189" s="164" t="s">
        <v>246</v>
      </c>
      <c r="F189" s="165" t="s">
        <v>247</v>
      </c>
      <c r="G189" s="166" t="s">
        <v>201</v>
      </c>
      <c r="H189" s="167">
        <v>0.246</v>
      </c>
      <c r="I189" s="22"/>
      <c r="J189" s="168">
        <f>ROUND(I189*H189,0)</f>
        <v>0</v>
      </c>
      <c r="K189" s="165" t="s">
        <v>156</v>
      </c>
      <c r="L189" s="51"/>
      <c r="M189" s="169" t="s">
        <v>1</v>
      </c>
      <c r="N189" s="170" t="s">
        <v>42</v>
      </c>
      <c r="P189" s="171">
        <f>O189*H189</f>
        <v>0</v>
      </c>
      <c r="Q189" s="171">
        <v>1.0606207999999999</v>
      </c>
      <c r="R189" s="171">
        <f>Q189*H189</f>
        <v>0.2609127168</v>
      </c>
      <c r="S189" s="171">
        <v>0</v>
      </c>
      <c r="T189" s="172">
        <f>S189*H189</f>
        <v>0</v>
      </c>
      <c r="AR189" s="173" t="s">
        <v>157</v>
      </c>
      <c r="AT189" s="173" t="s">
        <v>152</v>
      </c>
      <c r="AU189" s="173" t="s">
        <v>86</v>
      </c>
      <c r="AY189" s="39" t="s">
        <v>150</v>
      </c>
      <c r="BE189" s="174">
        <f>IF(N189="základní",J189,0)</f>
        <v>0</v>
      </c>
      <c r="BF189" s="174">
        <f>IF(N189="snížená",J189,0)</f>
        <v>0</v>
      </c>
      <c r="BG189" s="174">
        <f>IF(N189="zákl. přenesená",J189,0)</f>
        <v>0</v>
      </c>
      <c r="BH189" s="174">
        <f>IF(N189="sníž. přenesená",J189,0)</f>
        <v>0</v>
      </c>
      <c r="BI189" s="174">
        <f>IF(N189="nulová",J189,0)</f>
        <v>0</v>
      </c>
      <c r="BJ189" s="39" t="s">
        <v>8</v>
      </c>
      <c r="BK189" s="174">
        <f>ROUND(I189*H189,0)</f>
        <v>0</v>
      </c>
      <c r="BL189" s="39" t="s">
        <v>157</v>
      </c>
      <c r="BM189" s="173" t="s">
        <v>248</v>
      </c>
    </row>
    <row r="190" spans="2:65" s="176" customFormat="1" x14ac:dyDescent="0.2">
      <c r="B190" s="175"/>
      <c r="D190" s="177" t="s">
        <v>159</v>
      </c>
      <c r="E190" s="178" t="s">
        <v>1</v>
      </c>
      <c r="F190" s="179" t="s">
        <v>249</v>
      </c>
      <c r="H190" s="180">
        <v>0.246</v>
      </c>
      <c r="I190" s="23"/>
      <c r="L190" s="175"/>
      <c r="M190" s="181"/>
      <c r="T190" s="182"/>
      <c r="AT190" s="178" t="s">
        <v>159</v>
      </c>
      <c r="AU190" s="178" t="s">
        <v>86</v>
      </c>
      <c r="AV190" s="176" t="s">
        <v>86</v>
      </c>
      <c r="AW190" s="176" t="s">
        <v>33</v>
      </c>
      <c r="AX190" s="176" t="s">
        <v>8</v>
      </c>
      <c r="AY190" s="178" t="s">
        <v>150</v>
      </c>
    </row>
    <row r="191" spans="2:65" s="152" customFormat="1" ht="22.9" customHeight="1" x14ac:dyDescent="0.2">
      <c r="B191" s="151"/>
      <c r="D191" s="153" t="s">
        <v>76</v>
      </c>
      <c r="E191" s="161" t="s">
        <v>164</v>
      </c>
      <c r="F191" s="161" t="s">
        <v>250</v>
      </c>
      <c r="I191" s="21"/>
      <c r="J191" s="162">
        <f>BK191</f>
        <v>0</v>
      </c>
      <c r="L191" s="151"/>
      <c r="M191" s="156"/>
      <c r="P191" s="157">
        <f>SUM(P192:P193)</f>
        <v>0</v>
      </c>
      <c r="R191" s="157">
        <f>SUM(R192:R193)</f>
        <v>0</v>
      </c>
      <c r="T191" s="158">
        <f>SUM(T192:T193)</f>
        <v>0</v>
      </c>
      <c r="AR191" s="153" t="s">
        <v>8</v>
      </c>
      <c r="AT191" s="159" t="s">
        <v>76</v>
      </c>
      <c r="AU191" s="159" t="s">
        <v>8</v>
      </c>
      <c r="AY191" s="153" t="s">
        <v>150</v>
      </c>
      <c r="BK191" s="160">
        <f>SUM(BK192:BK193)</f>
        <v>0</v>
      </c>
    </row>
    <row r="192" spans="2:65" s="52" customFormat="1" ht="24.2" customHeight="1" x14ac:dyDescent="0.2">
      <c r="B192" s="51"/>
      <c r="C192" s="163" t="s">
        <v>89</v>
      </c>
      <c r="D192" s="163" t="s">
        <v>152</v>
      </c>
      <c r="E192" s="164" t="s">
        <v>251</v>
      </c>
      <c r="F192" s="165" t="s">
        <v>252</v>
      </c>
      <c r="G192" s="166" t="s">
        <v>171</v>
      </c>
      <c r="H192" s="167">
        <v>29</v>
      </c>
      <c r="I192" s="22"/>
      <c r="J192" s="168">
        <f>ROUND(I192*H192,0)</f>
        <v>0</v>
      </c>
      <c r="K192" s="165" t="s">
        <v>156</v>
      </c>
      <c r="L192" s="51"/>
      <c r="M192" s="169" t="s">
        <v>1</v>
      </c>
      <c r="N192" s="170" t="s">
        <v>42</v>
      </c>
      <c r="P192" s="171">
        <f>O192*H192</f>
        <v>0</v>
      </c>
      <c r="Q192" s="171">
        <v>0</v>
      </c>
      <c r="R192" s="171">
        <f>Q192*H192</f>
        <v>0</v>
      </c>
      <c r="S192" s="171">
        <v>0</v>
      </c>
      <c r="T192" s="172">
        <f>S192*H192</f>
        <v>0</v>
      </c>
      <c r="AR192" s="173" t="s">
        <v>157</v>
      </c>
      <c r="AT192" s="173" t="s">
        <v>152</v>
      </c>
      <c r="AU192" s="173" t="s">
        <v>86</v>
      </c>
      <c r="AY192" s="39" t="s">
        <v>150</v>
      </c>
      <c r="BE192" s="174">
        <f>IF(N192="základní",J192,0)</f>
        <v>0</v>
      </c>
      <c r="BF192" s="174">
        <f>IF(N192="snížená",J192,0)</f>
        <v>0</v>
      </c>
      <c r="BG192" s="174">
        <f>IF(N192="zákl. přenesená",J192,0)</f>
        <v>0</v>
      </c>
      <c r="BH192" s="174">
        <f>IF(N192="sníž. přenesená",J192,0)</f>
        <v>0</v>
      </c>
      <c r="BI192" s="174">
        <f>IF(N192="nulová",J192,0)</f>
        <v>0</v>
      </c>
      <c r="BJ192" s="39" t="s">
        <v>8</v>
      </c>
      <c r="BK192" s="174">
        <f>ROUND(I192*H192,0)</f>
        <v>0</v>
      </c>
      <c r="BL192" s="39" t="s">
        <v>157</v>
      </c>
      <c r="BM192" s="173" t="s">
        <v>253</v>
      </c>
    </row>
    <row r="193" spans="2:65" s="176" customFormat="1" x14ac:dyDescent="0.2">
      <c r="B193" s="175"/>
      <c r="D193" s="177" t="s">
        <v>159</v>
      </c>
      <c r="E193" s="178" t="s">
        <v>1</v>
      </c>
      <c r="F193" s="179" t="s">
        <v>254</v>
      </c>
      <c r="H193" s="180">
        <v>29</v>
      </c>
      <c r="I193" s="23"/>
      <c r="L193" s="175"/>
      <c r="M193" s="181"/>
      <c r="T193" s="182"/>
      <c r="AT193" s="178" t="s">
        <v>159</v>
      </c>
      <c r="AU193" s="178" t="s">
        <v>86</v>
      </c>
      <c r="AV193" s="176" t="s">
        <v>86</v>
      </c>
      <c r="AW193" s="176" t="s">
        <v>33</v>
      </c>
      <c r="AX193" s="176" t="s">
        <v>8</v>
      </c>
      <c r="AY193" s="178" t="s">
        <v>150</v>
      </c>
    </row>
    <row r="194" spans="2:65" s="152" customFormat="1" ht="22.9" customHeight="1" x14ac:dyDescent="0.2">
      <c r="B194" s="151"/>
      <c r="D194" s="153" t="s">
        <v>76</v>
      </c>
      <c r="E194" s="161" t="s">
        <v>255</v>
      </c>
      <c r="F194" s="161" t="s">
        <v>256</v>
      </c>
      <c r="I194" s="21"/>
      <c r="J194" s="162">
        <f>BK194</f>
        <v>0</v>
      </c>
      <c r="L194" s="151"/>
      <c r="M194" s="156"/>
      <c r="P194" s="157">
        <f>SUM(P195:P202)</f>
        <v>0</v>
      </c>
      <c r="R194" s="157">
        <f>SUM(R195:R202)</f>
        <v>87.525000000000006</v>
      </c>
      <c r="T194" s="158">
        <f>SUM(T195:T202)</f>
        <v>0</v>
      </c>
      <c r="AR194" s="153" t="s">
        <v>8</v>
      </c>
      <c r="AT194" s="159" t="s">
        <v>76</v>
      </c>
      <c r="AU194" s="159" t="s">
        <v>8</v>
      </c>
      <c r="AY194" s="153" t="s">
        <v>150</v>
      </c>
      <c r="BK194" s="160">
        <f>SUM(BK195:BK202)</f>
        <v>0</v>
      </c>
    </row>
    <row r="195" spans="2:65" s="52" customFormat="1" ht="24.2" customHeight="1" x14ac:dyDescent="0.2">
      <c r="B195" s="51"/>
      <c r="C195" s="163" t="s">
        <v>257</v>
      </c>
      <c r="D195" s="163" t="s">
        <v>152</v>
      </c>
      <c r="E195" s="164" t="s">
        <v>258</v>
      </c>
      <c r="F195" s="165" t="s">
        <v>259</v>
      </c>
      <c r="G195" s="166" t="s">
        <v>155</v>
      </c>
      <c r="H195" s="167">
        <v>150</v>
      </c>
      <c r="I195" s="22"/>
      <c r="J195" s="168">
        <f>ROUND(I195*H195,0)</f>
        <v>0</v>
      </c>
      <c r="K195" s="165" t="s">
        <v>156</v>
      </c>
      <c r="L195" s="51"/>
      <c r="M195" s="169" t="s">
        <v>1</v>
      </c>
      <c r="N195" s="170" t="s">
        <v>42</v>
      </c>
      <c r="P195" s="171">
        <f>O195*H195</f>
        <v>0</v>
      </c>
      <c r="Q195" s="171">
        <v>8.3500000000000005E-2</v>
      </c>
      <c r="R195" s="171">
        <f>Q195*H195</f>
        <v>12.525</v>
      </c>
      <c r="S195" s="171">
        <v>0</v>
      </c>
      <c r="T195" s="172">
        <f>S195*H195</f>
        <v>0</v>
      </c>
      <c r="AR195" s="173" t="s">
        <v>157</v>
      </c>
      <c r="AT195" s="173" t="s">
        <v>152</v>
      </c>
      <c r="AU195" s="173" t="s">
        <v>86</v>
      </c>
      <c r="AY195" s="39" t="s">
        <v>150</v>
      </c>
      <c r="BE195" s="174">
        <f>IF(N195="základní",J195,0)</f>
        <v>0</v>
      </c>
      <c r="BF195" s="174">
        <f>IF(N195="snížená",J195,0)</f>
        <v>0</v>
      </c>
      <c r="BG195" s="174">
        <f>IF(N195="zákl. přenesená",J195,0)</f>
        <v>0</v>
      </c>
      <c r="BH195" s="174">
        <f>IF(N195="sníž. přenesená",J195,0)</f>
        <v>0</v>
      </c>
      <c r="BI195" s="174">
        <f>IF(N195="nulová",J195,0)</f>
        <v>0</v>
      </c>
      <c r="BJ195" s="39" t="s">
        <v>8</v>
      </c>
      <c r="BK195" s="174">
        <f>ROUND(I195*H195,0)</f>
        <v>0</v>
      </c>
      <c r="BL195" s="39" t="s">
        <v>157</v>
      </c>
      <c r="BM195" s="173" t="s">
        <v>260</v>
      </c>
    </row>
    <row r="196" spans="2:65" s="176" customFormat="1" x14ac:dyDescent="0.2">
      <c r="B196" s="175"/>
      <c r="D196" s="177" t="s">
        <v>159</v>
      </c>
      <c r="E196" s="178" t="s">
        <v>1</v>
      </c>
      <c r="F196" s="179" t="s">
        <v>261</v>
      </c>
      <c r="H196" s="180">
        <v>42</v>
      </c>
      <c r="I196" s="23"/>
      <c r="L196" s="175"/>
      <c r="M196" s="181"/>
      <c r="T196" s="182"/>
      <c r="AT196" s="178" t="s">
        <v>159</v>
      </c>
      <c r="AU196" s="178" t="s">
        <v>86</v>
      </c>
      <c r="AV196" s="176" t="s">
        <v>86</v>
      </c>
      <c r="AW196" s="176" t="s">
        <v>33</v>
      </c>
      <c r="AX196" s="176" t="s">
        <v>77</v>
      </c>
      <c r="AY196" s="178" t="s">
        <v>150</v>
      </c>
    </row>
    <row r="197" spans="2:65" s="176" customFormat="1" x14ac:dyDescent="0.2">
      <c r="B197" s="175"/>
      <c r="D197" s="177" t="s">
        <v>159</v>
      </c>
      <c r="E197" s="178" t="s">
        <v>1</v>
      </c>
      <c r="F197" s="179" t="s">
        <v>165</v>
      </c>
      <c r="H197" s="180">
        <v>108</v>
      </c>
      <c r="I197" s="23"/>
      <c r="L197" s="175"/>
      <c r="M197" s="181"/>
      <c r="T197" s="182"/>
      <c r="AT197" s="178" t="s">
        <v>159</v>
      </c>
      <c r="AU197" s="178" t="s">
        <v>86</v>
      </c>
      <c r="AV197" s="176" t="s">
        <v>86</v>
      </c>
      <c r="AW197" s="176" t="s">
        <v>33</v>
      </c>
      <c r="AX197" s="176" t="s">
        <v>77</v>
      </c>
      <c r="AY197" s="178" t="s">
        <v>150</v>
      </c>
    </row>
    <row r="198" spans="2:65" s="184" customFormat="1" x14ac:dyDescent="0.2">
      <c r="B198" s="183"/>
      <c r="D198" s="177" t="s">
        <v>159</v>
      </c>
      <c r="E198" s="185" t="s">
        <v>1</v>
      </c>
      <c r="F198" s="186" t="s">
        <v>166</v>
      </c>
      <c r="H198" s="187">
        <v>150</v>
      </c>
      <c r="I198" s="24"/>
      <c r="L198" s="183"/>
      <c r="M198" s="188"/>
      <c r="T198" s="189"/>
      <c r="AT198" s="185" t="s">
        <v>159</v>
      </c>
      <c r="AU198" s="185" t="s">
        <v>86</v>
      </c>
      <c r="AV198" s="184" t="s">
        <v>164</v>
      </c>
      <c r="AW198" s="184" t="s">
        <v>33</v>
      </c>
      <c r="AX198" s="184" t="s">
        <v>8</v>
      </c>
      <c r="AY198" s="185" t="s">
        <v>150</v>
      </c>
    </row>
    <row r="199" spans="2:65" s="52" customFormat="1" ht="16.5" customHeight="1" x14ac:dyDescent="0.2">
      <c r="B199" s="51"/>
      <c r="C199" s="197" t="s">
        <v>262</v>
      </c>
      <c r="D199" s="197" t="s">
        <v>263</v>
      </c>
      <c r="E199" s="198" t="s">
        <v>264</v>
      </c>
      <c r="F199" s="199" t="s">
        <v>265</v>
      </c>
      <c r="G199" s="200" t="s">
        <v>155</v>
      </c>
      <c r="H199" s="201">
        <v>150</v>
      </c>
      <c r="I199" s="26"/>
      <c r="J199" s="202">
        <f>ROUND(I199*H199,0)</f>
        <v>0</v>
      </c>
      <c r="K199" s="199" t="s">
        <v>1</v>
      </c>
      <c r="L199" s="203"/>
      <c r="M199" s="204" t="s">
        <v>1</v>
      </c>
      <c r="N199" s="205" t="s">
        <v>42</v>
      </c>
      <c r="P199" s="171">
        <f>O199*H199</f>
        <v>0</v>
      </c>
      <c r="Q199" s="171">
        <v>0.5</v>
      </c>
      <c r="R199" s="171">
        <f>Q199*H199</f>
        <v>75</v>
      </c>
      <c r="S199" s="171">
        <v>0</v>
      </c>
      <c r="T199" s="172">
        <f>S199*H199</f>
        <v>0</v>
      </c>
      <c r="AR199" s="173" t="s">
        <v>168</v>
      </c>
      <c r="AT199" s="173" t="s">
        <v>263</v>
      </c>
      <c r="AU199" s="173" t="s">
        <v>86</v>
      </c>
      <c r="AY199" s="39" t="s">
        <v>150</v>
      </c>
      <c r="BE199" s="174">
        <f>IF(N199="základní",J199,0)</f>
        <v>0</v>
      </c>
      <c r="BF199" s="174">
        <f>IF(N199="snížená",J199,0)</f>
        <v>0</v>
      </c>
      <c r="BG199" s="174">
        <f>IF(N199="zákl. přenesená",J199,0)</f>
        <v>0</v>
      </c>
      <c r="BH199" s="174">
        <f>IF(N199="sníž. přenesená",J199,0)</f>
        <v>0</v>
      </c>
      <c r="BI199" s="174">
        <f>IF(N199="nulová",J199,0)</f>
        <v>0</v>
      </c>
      <c r="BJ199" s="39" t="s">
        <v>8</v>
      </c>
      <c r="BK199" s="174">
        <f>ROUND(I199*H199,0)</f>
        <v>0</v>
      </c>
      <c r="BL199" s="39" t="s">
        <v>157</v>
      </c>
      <c r="BM199" s="173" t="s">
        <v>266</v>
      </c>
    </row>
    <row r="200" spans="2:65" s="176" customFormat="1" x14ac:dyDescent="0.2">
      <c r="B200" s="175"/>
      <c r="D200" s="177" t="s">
        <v>159</v>
      </c>
      <c r="E200" s="178" t="s">
        <v>1</v>
      </c>
      <c r="F200" s="179" t="s">
        <v>261</v>
      </c>
      <c r="H200" s="180">
        <v>42</v>
      </c>
      <c r="I200" s="23"/>
      <c r="L200" s="175"/>
      <c r="M200" s="181"/>
      <c r="T200" s="182"/>
      <c r="AT200" s="178" t="s">
        <v>159</v>
      </c>
      <c r="AU200" s="178" t="s">
        <v>86</v>
      </c>
      <c r="AV200" s="176" t="s">
        <v>86</v>
      </c>
      <c r="AW200" s="176" t="s">
        <v>33</v>
      </c>
      <c r="AX200" s="176" t="s">
        <v>77</v>
      </c>
      <c r="AY200" s="178" t="s">
        <v>150</v>
      </c>
    </row>
    <row r="201" spans="2:65" s="176" customFormat="1" x14ac:dyDescent="0.2">
      <c r="B201" s="175"/>
      <c r="D201" s="177" t="s">
        <v>159</v>
      </c>
      <c r="E201" s="178" t="s">
        <v>1</v>
      </c>
      <c r="F201" s="179" t="s">
        <v>165</v>
      </c>
      <c r="H201" s="180">
        <v>108</v>
      </c>
      <c r="I201" s="23"/>
      <c r="L201" s="175"/>
      <c r="M201" s="181"/>
      <c r="T201" s="182"/>
      <c r="AT201" s="178" t="s">
        <v>159</v>
      </c>
      <c r="AU201" s="178" t="s">
        <v>86</v>
      </c>
      <c r="AV201" s="176" t="s">
        <v>86</v>
      </c>
      <c r="AW201" s="176" t="s">
        <v>33</v>
      </c>
      <c r="AX201" s="176" t="s">
        <v>77</v>
      </c>
      <c r="AY201" s="178" t="s">
        <v>150</v>
      </c>
    </row>
    <row r="202" spans="2:65" s="184" customFormat="1" x14ac:dyDescent="0.2">
      <c r="B202" s="183"/>
      <c r="D202" s="177" t="s">
        <v>159</v>
      </c>
      <c r="E202" s="185" t="s">
        <v>1</v>
      </c>
      <c r="F202" s="186" t="s">
        <v>166</v>
      </c>
      <c r="H202" s="187">
        <v>150</v>
      </c>
      <c r="I202" s="24"/>
      <c r="L202" s="183"/>
      <c r="M202" s="188"/>
      <c r="T202" s="189"/>
      <c r="AT202" s="185" t="s">
        <v>159</v>
      </c>
      <c r="AU202" s="185" t="s">
        <v>86</v>
      </c>
      <c r="AV202" s="184" t="s">
        <v>164</v>
      </c>
      <c r="AW202" s="184" t="s">
        <v>33</v>
      </c>
      <c r="AX202" s="184" t="s">
        <v>8</v>
      </c>
      <c r="AY202" s="185" t="s">
        <v>150</v>
      </c>
    </row>
    <row r="203" spans="2:65" s="152" customFormat="1" ht="22.9" customHeight="1" x14ac:dyDescent="0.2">
      <c r="B203" s="151"/>
      <c r="D203" s="153" t="s">
        <v>76</v>
      </c>
      <c r="E203" s="161" t="s">
        <v>92</v>
      </c>
      <c r="F203" s="161" t="s">
        <v>267</v>
      </c>
      <c r="I203" s="21"/>
      <c r="J203" s="162">
        <f>BK203</f>
        <v>0</v>
      </c>
      <c r="L203" s="151"/>
      <c r="M203" s="156"/>
      <c r="P203" s="157">
        <f>SUM(P204:P280)</f>
        <v>0</v>
      </c>
      <c r="R203" s="157">
        <f>SUM(R204:R280)</f>
        <v>181.66343846192001</v>
      </c>
      <c r="T203" s="158">
        <f>SUM(T204:T280)</f>
        <v>0</v>
      </c>
      <c r="AR203" s="153" t="s">
        <v>8</v>
      </c>
      <c r="AT203" s="159" t="s">
        <v>76</v>
      </c>
      <c r="AU203" s="159" t="s">
        <v>8</v>
      </c>
      <c r="AY203" s="153" t="s">
        <v>150</v>
      </c>
      <c r="BK203" s="160">
        <f>SUM(BK204:BK280)</f>
        <v>0</v>
      </c>
    </row>
    <row r="204" spans="2:65" s="52" customFormat="1" ht="24.2" customHeight="1" x14ac:dyDescent="0.2">
      <c r="B204" s="51"/>
      <c r="C204" s="163" t="s">
        <v>268</v>
      </c>
      <c r="D204" s="163" t="s">
        <v>152</v>
      </c>
      <c r="E204" s="164" t="s">
        <v>269</v>
      </c>
      <c r="F204" s="165" t="s">
        <v>270</v>
      </c>
      <c r="G204" s="166" t="s">
        <v>155</v>
      </c>
      <c r="H204" s="167">
        <v>719.67600000000004</v>
      </c>
      <c r="I204" s="22"/>
      <c r="J204" s="168">
        <f>ROUND(I204*H204,0)</f>
        <v>0</v>
      </c>
      <c r="K204" s="165" t="s">
        <v>156</v>
      </c>
      <c r="L204" s="51"/>
      <c r="M204" s="169" t="s">
        <v>1</v>
      </c>
      <c r="N204" s="170" t="s">
        <v>42</v>
      </c>
      <c r="P204" s="171">
        <f>O204*H204</f>
        <v>0</v>
      </c>
      <c r="Q204" s="171">
        <v>1.5599999999999999E-2</v>
      </c>
      <c r="R204" s="171">
        <f>Q204*H204</f>
        <v>11.226945600000001</v>
      </c>
      <c r="S204" s="171">
        <v>0</v>
      </c>
      <c r="T204" s="172">
        <f>S204*H204</f>
        <v>0</v>
      </c>
      <c r="AR204" s="173" t="s">
        <v>157</v>
      </c>
      <c r="AT204" s="173" t="s">
        <v>152</v>
      </c>
      <c r="AU204" s="173" t="s">
        <v>86</v>
      </c>
      <c r="AY204" s="39" t="s">
        <v>150</v>
      </c>
      <c r="BE204" s="174">
        <f>IF(N204="základní",J204,0)</f>
        <v>0</v>
      </c>
      <c r="BF204" s="174">
        <f>IF(N204="snížená",J204,0)</f>
        <v>0</v>
      </c>
      <c r="BG204" s="174">
        <f>IF(N204="zákl. přenesená",J204,0)</f>
        <v>0</v>
      </c>
      <c r="BH204" s="174">
        <f>IF(N204="sníž. přenesená",J204,0)</f>
        <v>0</v>
      </c>
      <c r="BI204" s="174">
        <f>IF(N204="nulová",J204,0)</f>
        <v>0</v>
      </c>
      <c r="BJ204" s="39" t="s">
        <v>8</v>
      </c>
      <c r="BK204" s="174">
        <f>ROUND(I204*H204,0)</f>
        <v>0</v>
      </c>
      <c r="BL204" s="39" t="s">
        <v>157</v>
      </c>
      <c r="BM204" s="173" t="s">
        <v>271</v>
      </c>
    </row>
    <row r="205" spans="2:65" s="176" customFormat="1" ht="22.5" x14ac:dyDescent="0.2">
      <c r="B205" s="175"/>
      <c r="D205" s="177" t="s">
        <v>159</v>
      </c>
      <c r="E205" s="178" t="s">
        <v>1</v>
      </c>
      <c r="F205" s="179" t="s">
        <v>272</v>
      </c>
      <c r="H205" s="180">
        <v>478.43200000000002</v>
      </c>
      <c r="I205" s="23"/>
      <c r="L205" s="175"/>
      <c r="M205" s="181"/>
      <c r="T205" s="182"/>
      <c r="AT205" s="178" t="s">
        <v>159</v>
      </c>
      <c r="AU205" s="178" t="s">
        <v>86</v>
      </c>
      <c r="AV205" s="176" t="s">
        <v>86</v>
      </c>
      <c r="AW205" s="176" t="s">
        <v>33</v>
      </c>
      <c r="AX205" s="176" t="s">
        <v>77</v>
      </c>
      <c r="AY205" s="178" t="s">
        <v>150</v>
      </c>
    </row>
    <row r="206" spans="2:65" s="176" customFormat="1" ht="22.5" x14ac:dyDescent="0.2">
      <c r="B206" s="175"/>
      <c r="D206" s="177" t="s">
        <v>159</v>
      </c>
      <c r="E206" s="178" t="s">
        <v>1</v>
      </c>
      <c r="F206" s="179" t="s">
        <v>273</v>
      </c>
      <c r="H206" s="180">
        <v>-117.014</v>
      </c>
      <c r="I206" s="23"/>
      <c r="L206" s="175"/>
      <c r="M206" s="181"/>
      <c r="T206" s="182"/>
      <c r="AT206" s="178" t="s">
        <v>159</v>
      </c>
      <c r="AU206" s="178" t="s">
        <v>86</v>
      </c>
      <c r="AV206" s="176" t="s">
        <v>86</v>
      </c>
      <c r="AW206" s="176" t="s">
        <v>33</v>
      </c>
      <c r="AX206" s="176" t="s">
        <v>77</v>
      </c>
      <c r="AY206" s="178" t="s">
        <v>150</v>
      </c>
    </row>
    <row r="207" spans="2:65" s="176" customFormat="1" x14ac:dyDescent="0.2">
      <c r="B207" s="175"/>
      <c r="D207" s="177" t="s">
        <v>159</v>
      </c>
      <c r="E207" s="178" t="s">
        <v>1</v>
      </c>
      <c r="F207" s="179" t="s">
        <v>274</v>
      </c>
      <c r="H207" s="180">
        <v>-21.56</v>
      </c>
      <c r="I207" s="23"/>
      <c r="L207" s="175"/>
      <c r="M207" s="181"/>
      <c r="T207" s="182"/>
      <c r="AT207" s="178" t="s">
        <v>159</v>
      </c>
      <c r="AU207" s="178" t="s">
        <v>86</v>
      </c>
      <c r="AV207" s="176" t="s">
        <v>86</v>
      </c>
      <c r="AW207" s="176" t="s">
        <v>33</v>
      </c>
      <c r="AX207" s="176" t="s">
        <v>77</v>
      </c>
      <c r="AY207" s="178" t="s">
        <v>150</v>
      </c>
    </row>
    <row r="208" spans="2:65" s="176" customFormat="1" x14ac:dyDescent="0.2">
      <c r="B208" s="175"/>
      <c r="D208" s="177" t="s">
        <v>159</v>
      </c>
      <c r="E208" s="178" t="s">
        <v>1</v>
      </c>
      <c r="F208" s="179" t="s">
        <v>275</v>
      </c>
      <c r="H208" s="180">
        <v>20.3</v>
      </c>
      <c r="I208" s="23"/>
      <c r="L208" s="175"/>
      <c r="M208" s="181"/>
      <c r="T208" s="182"/>
      <c r="AT208" s="178" t="s">
        <v>159</v>
      </c>
      <c r="AU208" s="178" t="s">
        <v>86</v>
      </c>
      <c r="AV208" s="176" t="s">
        <v>86</v>
      </c>
      <c r="AW208" s="176" t="s">
        <v>33</v>
      </c>
      <c r="AX208" s="176" t="s">
        <v>77</v>
      </c>
      <c r="AY208" s="178" t="s">
        <v>150</v>
      </c>
    </row>
    <row r="209" spans="2:51" s="176" customFormat="1" x14ac:dyDescent="0.2">
      <c r="B209" s="175"/>
      <c r="D209" s="177" t="s">
        <v>159</v>
      </c>
      <c r="E209" s="178" t="s">
        <v>1</v>
      </c>
      <c r="F209" s="179" t="s">
        <v>276</v>
      </c>
      <c r="H209" s="180">
        <v>-5.2</v>
      </c>
      <c r="I209" s="23"/>
      <c r="L209" s="175"/>
      <c r="M209" s="181"/>
      <c r="T209" s="182"/>
      <c r="AT209" s="178" t="s">
        <v>159</v>
      </c>
      <c r="AU209" s="178" t="s">
        <v>86</v>
      </c>
      <c r="AV209" s="176" t="s">
        <v>86</v>
      </c>
      <c r="AW209" s="176" t="s">
        <v>33</v>
      </c>
      <c r="AX209" s="176" t="s">
        <v>77</v>
      </c>
      <c r="AY209" s="178" t="s">
        <v>150</v>
      </c>
    </row>
    <row r="210" spans="2:51" s="176" customFormat="1" x14ac:dyDescent="0.2">
      <c r="B210" s="175"/>
      <c r="D210" s="177" t="s">
        <v>159</v>
      </c>
      <c r="E210" s="178" t="s">
        <v>1</v>
      </c>
      <c r="F210" s="179" t="s">
        <v>277</v>
      </c>
      <c r="H210" s="180">
        <v>5.3</v>
      </c>
      <c r="I210" s="23"/>
      <c r="L210" s="175"/>
      <c r="M210" s="181"/>
      <c r="T210" s="182"/>
      <c r="AT210" s="178" t="s">
        <v>159</v>
      </c>
      <c r="AU210" s="178" t="s">
        <v>86</v>
      </c>
      <c r="AV210" s="176" t="s">
        <v>86</v>
      </c>
      <c r="AW210" s="176" t="s">
        <v>33</v>
      </c>
      <c r="AX210" s="176" t="s">
        <v>77</v>
      </c>
      <c r="AY210" s="178" t="s">
        <v>150</v>
      </c>
    </row>
    <row r="211" spans="2:51" s="176" customFormat="1" x14ac:dyDescent="0.2">
      <c r="B211" s="175"/>
      <c r="D211" s="177" t="s">
        <v>159</v>
      </c>
      <c r="E211" s="178" t="s">
        <v>1</v>
      </c>
      <c r="F211" s="179" t="s">
        <v>278</v>
      </c>
      <c r="H211" s="180">
        <v>62.764000000000003</v>
      </c>
      <c r="I211" s="23"/>
      <c r="L211" s="175"/>
      <c r="M211" s="181"/>
      <c r="T211" s="182"/>
      <c r="AT211" s="178" t="s">
        <v>159</v>
      </c>
      <c r="AU211" s="178" t="s">
        <v>86</v>
      </c>
      <c r="AV211" s="176" t="s">
        <v>86</v>
      </c>
      <c r="AW211" s="176" t="s">
        <v>33</v>
      </c>
      <c r="AX211" s="176" t="s">
        <v>77</v>
      </c>
      <c r="AY211" s="178" t="s">
        <v>150</v>
      </c>
    </row>
    <row r="212" spans="2:51" s="176" customFormat="1" x14ac:dyDescent="0.2">
      <c r="B212" s="175"/>
      <c r="D212" s="177" t="s">
        <v>159</v>
      </c>
      <c r="E212" s="178" t="s">
        <v>1</v>
      </c>
      <c r="F212" s="179" t="s">
        <v>279</v>
      </c>
      <c r="H212" s="180">
        <v>-2.6</v>
      </c>
      <c r="I212" s="23"/>
      <c r="L212" s="175"/>
      <c r="M212" s="181"/>
      <c r="T212" s="182"/>
      <c r="AT212" s="178" t="s">
        <v>159</v>
      </c>
      <c r="AU212" s="178" t="s">
        <v>86</v>
      </c>
      <c r="AV212" s="176" t="s">
        <v>86</v>
      </c>
      <c r="AW212" s="176" t="s">
        <v>33</v>
      </c>
      <c r="AX212" s="176" t="s">
        <v>77</v>
      </c>
      <c r="AY212" s="178" t="s">
        <v>150</v>
      </c>
    </row>
    <row r="213" spans="2:51" s="176" customFormat="1" x14ac:dyDescent="0.2">
      <c r="B213" s="175"/>
      <c r="D213" s="177" t="s">
        <v>159</v>
      </c>
      <c r="E213" s="178" t="s">
        <v>1</v>
      </c>
      <c r="F213" s="179" t="s">
        <v>280</v>
      </c>
      <c r="H213" s="180">
        <v>-1.9950000000000001</v>
      </c>
      <c r="I213" s="23"/>
      <c r="L213" s="175"/>
      <c r="M213" s="181"/>
      <c r="T213" s="182"/>
      <c r="AT213" s="178" t="s">
        <v>159</v>
      </c>
      <c r="AU213" s="178" t="s">
        <v>86</v>
      </c>
      <c r="AV213" s="176" t="s">
        <v>86</v>
      </c>
      <c r="AW213" s="176" t="s">
        <v>33</v>
      </c>
      <c r="AX213" s="176" t="s">
        <v>77</v>
      </c>
      <c r="AY213" s="178" t="s">
        <v>150</v>
      </c>
    </row>
    <row r="214" spans="2:51" s="176" customFormat="1" x14ac:dyDescent="0.2">
      <c r="B214" s="175"/>
      <c r="D214" s="177" t="s">
        <v>159</v>
      </c>
      <c r="E214" s="178" t="s">
        <v>1</v>
      </c>
      <c r="F214" s="179" t="s">
        <v>281</v>
      </c>
      <c r="H214" s="180">
        <v>-2.73</v>
      </c>
      <c r="I214" s="23"/>
      <c r="L214" s="175"/>
      <c r="M214" s="181"/>
      <c r="T214" s="182"/>
      <c r="AT214" s="178" t="s">
        <v>159</v>
      </c>
      <c r="AU214" s="178" t="s">
        <v>86</v>
      </c>
      <c r="AV214" s="176" t="s">
        <v>86</v>
      </c>
      <c r="AW214" s="176" t="s">
        <v>33</v>
      </c>
      <c r="AX214" s="176" t="s">
        <v>77</v>
      </c>
      <c r="AY214" s="178" t="s">
        <v>150</v>
      </c>
    </row>
    <row r="215" spans="2:51" s="176" customFormat="1" x14ac:dyDescent="0.2">
      <c r="B215" s="175"/>
      <c r="D215" s="177" t="s">
        <v>159</v>
      </c>
      <c r="E215" s="178" t="s">
        <v>1</v>
      </c>
      <c r="F215" s="179" t="s">
        <v>282</v>
      </c>
      <c r="H215" s="180">
        <v>1.925</v>
      </c>
      <c r="I215" s="23"/>
      <c r="L215" s="175"/>
      <c r="M215" s="181"/>
      <c r="T215" s="182"/>
      <c r="AT215" s="178" t="s">
        <v>159</v>
      </c>
      <c r="AU215" s="178" t="s">
        <v>86</v>
      </c>
      <c r="AV215" s="176" t="s">
        <v>86</v>
      </c>
      <c r="AW215" s="176" t="s">
        <v>33</v>
      </c>
      <c r="AX215" s="176" t="s">
        <v>77</v>
      </c>
      <c r="AY215" s="178" t="s">
        <v>150</v>
      </c>
    </row>
    <row r="216" spans="2:51" s="176" customFormat="1" x14ac:dyDescent="0.2">
      <c r="B216" s="175"/>
      <c r="D216" s="177" t="s">
        <v>159</v>
      </c>
      <c r="E216" s="178" t="s">
        <v>1</v>
      </c>
      <c r="F216" s="179" t="s">
        <v>283</v>
      </c>
      <c r="H216" s="180">
        <v>-1.5760000000000001</v>
      </c>
      <c r="I216" s="23"/>
      <c r="L216" s="175"/>
      <c r="M216" s="181"/>
      <c r="T216" s="182"/>
      <c r="AT216" s="178" t="s">
        <v>159</v>
      </c>
      <c r="AU216" s="178" t="s">
        <v>86</v>
      </c>
      <c r="AV216" s="176" t="s">
        <v>86</v>
      </c>
      <c r="AW216" s="176" t="s">
        <v>33</v>
      </c>
      <c r="AX216" s="176" t="s">
        <v>77</v>
      </c>
      <c r="AY216" s="178" t="s">
        <v>150</v>
      </c>
    </row>
    <row r="217" spans="2:51" s="176" customFormat="1" x14ac:dyDescent="0.2">
      <c r="B217" s="175"/>
      <c r="D217" s="177" t="s">
        <v>159</v>
      </c>
      <c r="E217" s="178" t="s">
        <v>1</v>
      </c>
      <c r="F217" s="179" t="s">
        <v>284</v>
      </c>
      <c r="H217" s="180">
        <v>71.92</v>
      </c>
      <c r="I217" s="23"/>
      <c r="L217" s="175"/>
      <c r="M217" s="181"/>
      <c r="T217" s="182"/>
      <c r="AT217" s="178" t="s">
        <v>159</v>
      </c>
      <c r="AU217" s="178" t="s">
        <v>86</v>
      </c>
      <c r="AV217" s="176" t="s">
        <v>86</v>
      </c>
      <c r="AW217" s="176" t="s">
        <v>33</v>
      </c>
      <c r="AX217" s="176" t="s">
        <v>77</v>
      </c>
      <c r="AY217" s="178" t="s">
        <v>150</v>
      </c>
    </row>
    <row r="218" spans="2:51" s="176" customFormat="1" x14ac:dyDescent="0.2">
      <c r="B218" s="175"/>
      <c r="D218" s="177" t="s">
        <v>159</v>
      </c>
      <c r="E218" s="178" t="s">
        <v>1</v>
      </c>
      <c r="F218" s="179" t="s">
        <v>285</v>
      </c>
      <c r="H218" s="180">
        <v>-3.927</v>
      </c>
      <c r="I218" s="23"/>
      <c r="L218" s="175"/>
      <c r="M218" s="181"/>
      <c r="T218" s="182"/>
      <c r="AT218" s="178" t="s">
        <v>159</v>
      </c>
      <c r="AU218" s="178" t="s">
        <v>86</v>
      </c>
      <c r="AV218" s="176" t="s">
        <v>86</v>
      </c>
      <c r="AW218" s="176" t="s">
        <v>33</v>
      </c>
      <c r="AX218" s="176" t="s">
        <v>77</v>
      </c>
      <c r="AY218" s="178" t="s">
        <v>150</v>
      </c>
    </row>
    <row r="219" spans="2:51" s="176" customFormat="1" x14ac:dyDescent="0.2">
      <c r="B219" s="175"/>
      <c r="D219" s="177" t="s">
        <v>159</v>
      </c>
      <c r="E219" s="178" t="s">
        <v>1</v>
      </c>
      <c r="F219" s="179" t="s">
        <v>286</v>
      </c>
      <c r="H219" s="180">
        <v>2.2440000000000002</v>
      </c>
      <c r="I219" s="23"/>
      <c r="L219" s="175"/>
      <c r="M219" s="181"/>
      <c r="T219" s="182"/>
      <c r="AT219" s="178" t="s">
        <v>159</v>
      </c>
      <c r="AU219" s="178" t="s">
        <v>86</v>
      </c>
      <c r="AV219" s="176" t="s">
        <v>86</v>
      </c>
      <c r="AW219" s="176" t="s">
        <v>33</v>
      </c>
      <c r="AX219" s="176" t="s">
        <v>77</v>
      </c>
      <c r="AY219" s="178" t="s">
        <v>150</v>
      </c>
    </row>
    <row r="220" spans="2:51" s="176" customFormat="1" x14ac:dyDescent="0.2">
      <c r="B220" s="175"/>
      <c r="D220" s="177" t="s">
        <v>159</v>
      </c>
      <c r="E220" s="178" t="s">
        <v>1</v>
      </c>
      <c r="F220" s="179" t="s">
        <v>280</v>
      </c>
      <c r="H220" s="180">
        <v>-1.9950000000000001</v>
      </c>
      <c r="I220" s="23"/>
      <c r="L220" s="175"/>
      <c r="M220" s="181"/>
      <c r="T220" s="182"/>
      <c r="AT220" s="178" t="s">
        <v>159</v>
      </c>
      <c r="AU220" s="178" t="s">
        <v>86</v>
      </c>
      <c r="AV220" s="176" t="s">
        <v>86</v>
      </c>
      <c r="AW220" s="176" t="s">
        <v>33</v>
      </c>
      <c r="AX220" s="176" t="s">
        <v>77</v>
      </c>
      <c r="AY220" s="178" t="s">
        <v>150</v>
      </c>
    </row>
    <row r="221" spans="2:51" s="176" customFormat="1" x14ac:dyDescent="0.2">
      <c r="B221" s="175"/>
      <c r="D221" s="177" t="s">
        <v>159</v>
      </c>
      <c r="E221" s="178" t="s">
        <v>1</v>
      </c>
      <c r="F221" s="179" t="s">
        <v>287</v>
      </c>
      <c r="H221" s="180">
        <v>77.263000000000005</v>
      </c>
      <c r="I221" s="23"/>
      <c r="L221" s="175"/>
      <c r="M221" s="181"/>
      <c r="T221" s="182"/>
      <c r="AT221" s="178" t="s">
        <v>159</v>
      </c>
      <c r="AU221" s="178" t="s">
        <v>86</v>
      </c>
      <c r="AV221" s="176" t="s">
        <v>86</v>
      </c>
      <c r="AW221" s="176" t="s">
        <v>33</v>
      </c>
      <c r="AX221" s="176" t="s">
        <v>77</v>
      </c>
      <c r="AY221" s="178" t="s">
        <v>150</v>
      </c>
    </row>
    <row r="222" spans="2:51" s="176" customFormat="1" x14ac:dyDescent="0.2">
      <c r="B222" s="175"/>
      <c r="D222" s="177" t="s">
        <v>159</v>
      </c>
      <c r="E222" s="178" t="s">
        <v>1</v>
      </c>
      <c r="F222" s="179" t="s">
        <v>288</v>
      </c>
      <c r="H222" s="180">
        <v>-4.4720000000000004</v>
      </c>
      <c r="I222" s="23"/>
      <c r="L222" s="175"/>
      <c r="M222" s="181"/>
      <c r="T222" s="182"/>
      <c r="AT222" s="178" t="s">
        <v>159</v>
      </c>
      <c r="AU222" s="178" t="s">
        <v>86</v>
      </c>
      <c r="AV222" s="176" t="s">
        <v>86</v>
      </c>
      <c r="AW222" s="176" t="s">
        <v>33</v>
      </c>
      <c r="AX222" s="176" t="s">
        <v>77</v>
      </c>
      <c r="AY222" s="178" t="s">
        <v>150</v>
      </c>
    </row>
    <row r="223" spans="2:51" s="176" customFormat="1" x14ac:dyDescent="0.2">
      <c r="B223" s="175"/>
      <c r="D223" s="177" t="s">
        <v>159</v>
      </c>
      <c r="E223" s="178" t="s">
        <v>1</v>
      </c>
      <c r="F223" s="179" t="s">
        <v>289</v>
      </c>
      <c r="H223" s="180">
        <v>2.2090000000000001</v>
      </c>
      <c r="I223" s="23"/>
      <c r="L223" s="175"/>
      <c r="M223" s="181"/>
      <c r="T223" s="182"/>
      <c r="AT223" s="178" t="s">
        <v>159</v>
      </c>
      <c r="AU223" s="178" t="s">
        <v>86</v>
      </c>
      <c r="AV223" s="176" t="s">
        <v>86</v>
      </c>
      <c r="AW223" s="176" t="s">
        <v>33</v>
      </c>
      <c r="AX223" s="176" t="s">
        <v>77</v>
      </c>
      <c r="AY223" s="178" t="s">
        <v>150</v>
      </c>
    </row>
    <row r="224" spans="2:51" s="176" customFormat="1" x14ac:dyDescent="0.2">
      <c r="B224" s="175"/>
      <c r="D224" s="177" t="s">
        <v>159</v>
      </c>
      <c r="E224" s="178" t="s">
        <v>1</v>
      </c>
      <c r="F224" s="179" t="s">
        <v>281</v>
      </c>
      <c r="H224" s="180">
        <v>-2.73</v>
      </c>
      <c r="I224" s="23"/>
      <c r="L224" s="175"/>
      <c r="M224" s="181"/>
      <c r="T224" s="182"/>
      <c r="AT224" s="178" t="s">
        <v>159</v>
      </c>
      <c r="AU224" s="178" t="s">
        <v>86</v>
      </c>
      <c r="AV224" s="176" t="s">
        <v>86</v>
      </c>
      <c r="AW224" s="176" t="s">
        <v>33</v>
      </c>
      <c r="AX224" s="176" t="s">
        <v>77</v>
      </c>
      <c r="AY224" s="178" t="s">
        <v>150</v>
      </c>
    </row>
    <row r="225" spans="2:65" s="176" customFormat="1" x14ac:dyDescent="0.2">
      <c r="B225" s="175"/>
      <c r="D225" s="177" t="s">
        <v>159</v>
      </c>
      <c r="E225" s="178" t="s">
        <v>1</v>
      </c>
      <c r="F225" s="179" t="s">
        <v>290</v>
      </c>
      <c r="H225" s="180">
        <v>36.085999999999999</v>
      </c>
      <c r="I225" s="23"/>
      <c r="L225" s="175"/>
      <c r="M225" s="181"/>
      <c r="T225" s="182"/>
      <c r="AT225" s="178" t="s">
        <v>159</v>
      </c>
      <c r="AU225" s="178" t="s">
        <v>86</v>
      </c>
      <c r="AV225" s="176" t="s">
        <v>86</v>
      </c>
      <c r="AW225" s="176" t="s">
        <v>33</v>
      </c>
      <c r="AX225" s="176" t="s">
        <v>77</v>
      </c>
      <c r="AY225" s="178" t="s">
        <v>150</v>
      </c>
    </row>
    <row r="226" spans="2:65" s="176" customFormat="1" x14ac:dyDescent="0.2">
      <c r="B226" s="175"/>
      <c r="D226" s="177" t="s">
        <v>159</v>
      </c>
      <c r="E226" s="178" t="s">
        <v>1</v>
      </c>
      <c r="F226" s="179" t="s">
        <v>283</v>
      </c>
      <c r="H226" s="180">
        <v>-1.5760000000000001</v>
      </c>
      <c r="I226" s="23"/>
      <c r="L226" s="175"/>
      <c r="M226" s="181"/>
      <c r="T226" s="182"/>
      <c r="AT226" s="178" t="s">
        <v>159</v>
      </c>
      <c r="AU226" s="178" t="s">
        <v>86</v>
      </c>
      <c r="AV226" s="176" t="s">
        <v>86</v>
      </c>
      <c r="AW226" s="176" t="s">
        <v>33</v>
      </c>
      <c r="AX226" s="176" t="s">
        <v>77</v>
      </c>
      <c r="AY226" s="178" t="s">
        <v>150</v>
      </c>
    </row>
    <row r="227" spans="2:65" s="176" customFormat="1" x14ac:dyDescent="0.2">
      <c r="B227" s="175"/>
      <c r="D227" s="177" t="s">
        <v>159</v>
      </c>
      <c r="E227" s="178" t="s">
        <v>1</v>
      </c>
      <c r="F227" s="179" t="s">
        <v>291</v>
      </c>
      <c r="H227" s="180">
        <v>58.13</v>
      </c>
      <c r="I227" s="23"/>
      <c r="L227" s="175"/>
      <c r="M227" s="181"/>
      <c r="T227" s="182"/>
      <c r="AT227" s="178" t="s">
        <v>159</v>
      </c>
      <c r="AU227" s="178" t="s">
        <v>86</v>
      </c>
      <c r="AV227" s="176" t="s">
        <v>86</v>
      </c>
      <c r="AW227" s="176" t="s">
        <v>33</v>
      </c>
      <c r="AX227" s="176" t="s">
        <v>77</v>
      </c>
      <c r="AY227" s="178" t="s">
        <v>150</v>
      </c>
    </row>
    <row r="228" spans="2:65" s="176" customFormat="1" x14ac:dyDescent="0.2">
      <c r="B228" s="175"/>
      <c r="D228" s="177" t="s">
        <v>159</v>
      </c>
      <c r="E228" s="178" t="s">
        <v>1</v>
      </c>
      <c r="F228" s="179" t="s">
        <v>292</v>
      </c>
      <c r="H228" s="180">
        <v>-2.1</v>
      </c>
      <c r="I228" s="23"/>
      <c r="L228" s="175"/>
      <c r="M228" s="181"/>
      <c r="T228" s="182"/>
      <c r="AT228" s="178" t="s">
        <v>159</v>
      </c>
      <c r="AU228" s="178" t="s">
        <v>86</v>
      </c>
      <c r="AV228" s="176" t="s">
        <v>86</v>
      </c>
      <c r="AW228" s="176" t="s">
        <v>33</v>
      </c>
      <c r="AX228" s="176" t="s">
        <v>77</v>
      </c>
      <c r="AY228" s="178" t="s">
        <v>150</v>
      </c>
    </row>
    <row r="229" spans="2:65" s="176" customFormat="1" x14ac:dyDescent="0.2">
      <c r="B229" s="175"/>
      <c r="D229" s="177" t="s">
        <v>159</v>
      </c>
      <c r="E229" s="178" t="s">
        <v>1</v>
      </c>
      <c r="F229" s="179" t="s">
        <v>293</v>
      </c>
      <c r="H229" s="180">
        <v>2.08</v>
      </c>
      <c r="I229" s="23"/>
      <c r="L229" s="175"/>
      <c r="M229" s="181"/>
      <c r="T229" s="182"/>
      <c r="AT229" s="178" t="s">
        <v>159</v>
      </c>
      <c r="AU229" s="178" t="s">
        <v>86</v>
      </c>
      <c r="AV229" s="176" t="s">
        <v>86</v>
      </c>
      <c r="AW229" s="176" t="s">
        <v>33</v>
      </c>
      <c r="AX229" s="176" t="s">
        <v>77</v>
      </c>
      <c r="AY229" s="178" t="s">
        <v>150</v>
      </c>
    </row>
    <row r="230" spans="2:65" s="176" customFormat="1" x14ac:dyDescent="0.2">
      <c r="B230" s="175"/>
      <c r="D230" s="177" t="s">
        <v>159</v>
      </c>
      <c r="E230" s="178" t="s">
        <v>1</v>
      </c>
      <c r="F230" s="179" t="s">
        <v>294</v>
      </c>
      <c r="H230" s="180">
        <v>-3.1520000000000001</v>
      </c>
      <c r="I230" s="23"/>
      <c r="L230" s="175"/>
      <c r="M230" s="181"/>
      <c r="T230" s="182"/>
      <c r="AT230" s="178" t="s">
        <v>159</v>
      </c>
      <c r="AU230" s="178" t="s">
        <v>86</v>
      </c>
      <c r="AV230" s="176" t="s">
        <v>86</v>
      </c>
      <c r="AW230" s="176" t="s">
        <v>33</v>
      </c>
      <c r="AX230" s="176" t="s">
        <v>77</v>
      </c>
      <c r="AY230" s="178" t="s">
        <v>150</v>
      </c>
    </row>
    <row r="231" spans="2:65" s="176" customFormat="1" x14ac:dyDescent="0.2">
      <c r="B231" s="175"/>
      <c r="D231" s="177" t="s">
        <v>159</v>
      </c>
      <c r="E231" s="178" t="s">
        <v>1</v>
      </c>
      <c r="F231" s="179" t="s">
        <v>295</v>
      </c>
      <c r="H231" s="180">
        <v>47.46</v>
      </c>
      <c r="I231" s="23"/>
      <c r="L231" s="175"/>
      <c r="M231" s="181"/>
      <c r="T231" s="182"/>
      <c r="AT231" s="178" t="s">
        <v>159</v>
      </c>
      <c r="AU231" s="178" t="s">
        <v>86</v>
      </c>
      <c r="AV231" s="176" t="s">
        <v>86</v>
      </c>
      <c r="AW231" s="176" t="s">
        <v>33</v>
      </c>
      <c r="AX231" s="176" t="s">
        <v>77</v>
      </c>
      <c r="AY231" s="178" t="s">
        <v>150</v>
      </c>
    </row>
    <row r="232" spans="2:65" s="176" customFormat="1" x14ac:dyDescent="0.2">
      <c r="B232" s="175"/>
      <c r="D232" s="177" t="s">
        <v>159</v>
      </c>
      <c r="E232" s="178" t="s">
        <v>1</v>
      </c>
      <c r="F232" s="179" t="s">
        <v>296</v>
      </c>
      <c r="H232" s="180">
        <v>-2.31</v>
      </c>
      <c r="I232" s="23"/>
      <c r="L232" s="175"/>
      <c r="M232" s="181"/>
      <c r="T232" s="182"/>
      <c r="AT232" s="178" t="s">
        <v>159</v>
      </c>
      <c r="AU232" s="178" t="s">
        <v>86</v>
      </c>
      <c r="AV232" s="176" t="s">
        <v>86</v>
      </c>
      <c r="AW232" s="176" t="s">
        <v>33</v>
      </c>
      <c r="AX232" s="176" t="s">
        <v>77</v>
      </c>
      <c r="AY232" s="178" t="s">
        <v>150</v>
      </c>
    </row>
    <row r="233" spans="2:65" s="176" customFormat="1" x14ac:dyDescent="0.2">
      <c r="B233" s="175"/>
      <c r="D233" s="177" t="s">
        <v>159</v>
      </c>
      <c r="E233" s="178" t="s">
        <v>1</v>
      </c>
      <c r="F233" s="179" t="s">
        <v>297</v>
      </c>
      <c r="H233" s="180">
        <v>1.855</v>
      </c>
      <c r="I233" s="23"/>
      <c r="L233" s="175"/>
      <c r="M233" s="181"/>
      <c r="T233" s="182"/>
      <c r="AT233" s="178" t="s">
        <v>159</v>
      </c>
      <c r="AU233" s="178" t="s">
        <v>86</v>
      </c>
      <c r="AV233" s="176" t="s">
        <v>86</v>
      </c>
      <c r="AW233" s="176" t="s">
        <v>33</v>
      </c>
      <c r="AX233" s="176" t="s">
        <v>77</v>
      </c>
      <c r="AY233" s="178" t="s">
        <v>150</v>
      </c>
    </row>
    <row r="234" spans="2:65" s="176" customFormat="1" x14ac:dyDescent="0.2">
      <c r="B234" s="175"/>
      <c r="D234" s="177" t="s">
        <v>159</v>
      </c>
      <c r="E234" s="178" t="s">
        <v>1</v>
      </c>
      <c r="F234" s="179" t="s">
        <v>298</v>
      </c>
      <c r="H234" s="180">
        <v>-2.1</v>
      </c>
      <c r="I234" s="23"/>
      <c r="L234" s="175"/>
      <c r="M234" s="181"/>
      <c r="T234" s="182"/>
      <c r="AT234" s="178" t="s">
        <v>159</v>
      </c>
      <c r="AU234" s="178" t="s">
        <v>86</v>
      </c>
      <c r="AV234" s="176" t="s">
        <v>86</v>
      </c>
      <c r="AW234" s="176" t="s">
        <v>33</v>
      </c>
      <c r="AX234" s="176" t="s">
        <v>77</v>
      </c>
      <c r="AY234" s="178" t="s">
        <v>150</v>
      </c>
    </row>
    <row r="235" spans="2:65" s="176" customFormat="1" x14ac:dyDescent="0.2">
      <c r="B235" s="175"/>
      <c r="D235" s="177" t="s">
        <v>159</v>
      </c>
      <c r="E235" s="178" t="s">
        <v>1</v>
      </c>
      <c r="F235" s="179" t="s">
        <v>299</v>
      </c>
      <c r="H235" s="180">
        <v>31.605</v>
      </c>
      <c r="I235" s="23"/>
      <c r="L235" s="175"/>
      <c r="M235" s="181"/>
      <c r="T235" s="182"/>
      <c r="AT235" s="178" t="s">
        <v>159</v>
      </c>
      <c r="AU235" s="178" t="s">
        <v>86</v>
      </c>
      <c r="AV235" s="176" t="s">
        <v>86</v>
      </c>
      <c r="AW235" s="176" t="s">
        <v>33</v>
      </c>
      <c r="AX235" s="176" t="s">
        <v>77</v>
      </c>
      <c r="AY235" s="178" t="s">
        <v>150</v>
      </c>
    </row>
    <row r="236" spans="2:65" s="176" customFormat="1" x14ac:dyDescent="0.2">
      <c r="B236" s="175"/>
      <c r="D236" s="177" t="s">
        <v>159</v>
      </c>
      <c r="E236" s="178" t="s">
        <v>1</v>
      </c>
      <c r="F236" s="179" t="s">
        <v>298</v>
      </c>
      <c r="H236" s="180">
        <v>-2.1</v>
      </c>
      <c r="I236" s="23"/>
      <c r="L236" s="175"/>
      <c r="M236" s="181"/>
      <c r="T236" s="182"/>
      <c r="AT236" s="178" t="s">
        <v>159</v>
      </c>
      <c r="AU236" s="178" t="s">
        <v>86</v>
      </c>
      <c r="AV236" s="176" t="s">
        <v>86</v>
      </c>
      <c r="AW236" s="176" t="s">
        <v>33</v>
      </c>
      <c r="AX236" s="176" t="s">
        <v>77</v>
      </c>
      <c r="AY236" s="178" t="s">
        <v>150</v>
      </c>
    </row>
    <row r="237" spans="2:65" s="176" customFormat="1" x14ac:dyDescent="0.2">
      <c r="B237" s="175"/>
      <c r="D237" s="177" t="s">
        <v>159</v>
      </c>
      <c r="E237" s="178" t="s">
        <v>1</v>
      </c>
      <c r="F237" s="179" t="s">
        <v>300</v>
      </c>
      <c r="H237" s="180">
        <v>2.3919999999999999</v>
      </c>
      <c r="I237" s="23"/>
      <c r="L237" s="175"/>
      <c r="M237" s="181"/>
      <c r="T237" s="182"/>
      <c r="AT237" s="178" t="s">
        <v>159</v>
      </c>
      <c r="AU237" s="178" t="s">
        <v>86</v>
      </c>
      <c r="AV237" s="176" t="s">
        <v>86</v>
      </c>
      <c r="AW237" s="176" t="s">
        <v>33</v>
      </c>
      <c r="AX237" s="176" t="s">
        <v>77</v>
      </c>
      <c r="AY237" s="178" t="s">
        <v>150</v>
      </c>
    </row>
    <row r="238" spans="2:65" s="176" customFormat="1" x14ac:dyDescent="0.2">
      <c r="B238" s="175"/>
      <c r="D238" s="177" t="s">
        <v>159</v>
      </c>
      <c r="E238" s="178" t="s">
        <v>1</v>
      </c>
      <c r="F238" s="179" t="s">
        <v>294</v>
      </c>
      <c r="H238" s="180">
        <v>-3.1520000000000001</v>
      </c>
      <c r="I238" s="23"/>
      <c r="L238" s="175"/>
      <c r="M238" s="181"/>
      <c r="T238" s="182"/>
      <c r="AT238" s="178" t="s">
        <v>159</v>
      </c>
      <c r="AU238" s="178" t="s">
        <v>86</v>
      </c>
      <c r="AV238" s="176" t="s">
        <v>86</v>
      </c>
      <c r="AW238" s="176" t="s">
        <v>33</v>
      </c>
      <c r="AX238" s="176" t="s">
        <v>77</v>
      </c>
      <c r="AY238" s="178" t="s">
        <v>150</v>
      </c>
    </row>
    <row r="239" spans="2:65" s="184" customFormat="1" x14ac:dyDescent="0.2">
      <c r="B239" s="183"/>
      <c r="D239" s="177" t="s">
        <v>159</v>
      </c>
      <c r="E239" s="185" t="s">
        <v>95</v>
      </c>
      <c r="F239" s="186" t="s">
        <v>166</v>
      </c>
      <c r="H239" s="187">
        <v>719.67600000000004</v>
      </c>
      <c r="I239" s="24"/>
      <c r="L239" s="183"/>
      <c r="M239" s="188"/>
      <c r="T239" s="189"/>
      <c r="AT239" s="185" t="s">
        <v>159</v>
      </c>
      <c r="AU239" s="185" t="s">
        <v>86</v>
      </c>
      <c r="AV239" s="184" t="s">
        <v>164</v>
      </c>
      <c r="AW239" s="184" t="s">
        <v>33</v>
      </c>
      <c r="AX239" s="184" t="s">
        <v>8</v>
      </c>
      <c r="AY239" s="185" t="s">
        <v>150</v>
      </c>
    </row>
    <row r="240" spans="2:65" s="52" customFormat="1" ht="24.2" customHeight="1" x14ac:dyDescent="0.2">
      <c r="B240" s="51"/>
      <c r="C240" s="163" t="s">
        <v>301</v>
      </c>
      <c r="D240" s="163" t="s">
        <v>152</v>
      </c>
      <c r="E240" s="164" t="s">
        <v>302</v>
      </c>
      <c r="F240" s="165" t="s">
        <v>303</v>
      </c>
      <c r="G240" s="166" t="s">
        <v>155</v>
      </c>
      <c r="H240" s="167">
        <v>719.67600000000004</v>
      </c>
      <c r="I240" s="22"/>
      <c r="J240" s="168">
        <f>ROUND(I240*H240,0)</f>
        <v>0</v>
      </c>
      <c r="K240" s="165" t="s">
        <v>156</v>
      </c>
      <c r="L240" s="51"/>
      <c r="M240" s="169" t="s">
        <v>1</v>
      </c>
      <c r="N240" s="170" t="s">
        <v>42</v>
      </c>
      <c r="P240" s="171">
        <f>O240*H240</f>
        <v>0</v>
      </c>
      <c r="Q240" s="171">
        <v>5.7000000000000002E-3</v>
      </c>
      <c r="R240" s="171">
        <f>Q240*H240</f>
        <v>4.1021532000000001</v>
      </c>
      <c r="S240" s="171">
        <v>0</v>
      </c>
      <c r="T240" s="172">
        <f>S240*H240</f>
        <v>0</v>
      </c>
      <c r="AR240" s="173" t="s">
        <v>157</v>
      </c>
      <c r="AT240" s="173" t="s">
        <v>152</v>
      </c>
      <c r="AU240" s="173" t="s">
        <v>86</v>
      </c>
      <c r="AY240" s="39" t="s">
        <v>150</v>
      </c>
      <c r="BE240" s="174">
        <f>IF(N240="základní",J240,0)</f>
        <v>0</v>
      </c>
      <c r="BF240" s="174">
        <f>IF(N240="snížená",J240,0)</f>
        <v>0</v>
      </c>
      <c r="BG240" s="174">
        <f>IF(N240="zákl. přenesená",J240,0)</f>
        <v>0</v>
      </c>
      <c r="BH240" s="174">
        <f>IF(N240="sníž. přenesená",J240,0)</f>
        <v>0</v>
      </c>
      <c r="BI240" s="174">
        <f>IF(N240="nulová",J240,0)</f>
        <v>0</v>
      </c>
      <c r="BJ240" s="39" t="s">
        <v>8</v>
      </c>
      <c r="BK240" s="174">
        <f>ROUND(I240*H240,0)</f>
        <v>0</v>
      </c>
      <c r="BL240" s="39" t="s">
        <v>157</v>
      </c>
      <c r="BM240" s="173" t="s">
        <v>304</v>
      </c>
    </row>
    <row r="241" spans="2:65" s="176" customFormat="1" x14ac:dyDescent="0.2">
      <c r="B241" s="175"/>
      <c r="D241" s="177" t="s">
        <v>159</v>
      </c>
      <c r="E241" s="178" t="s">
        <v>1</v>
      </c>
      <c r="F241" s="179" t="s">
        <v>95</v>
      </c>
      <c r="H241" s="180">
        <v>719.67600000000004</v>
      </c>
      <c r="I241" s="23"/>
      <c r="L241" s="175"/>
      <c r="M241" s="181"/>
      <c r="T241" s="182"/>
      <c r="AT241" s="178" t="s">
        <v>159</v>
      </c>
      <c r="AU241" s="178" t="s">
        <v>86</v>
      </c>
      <c r="AV241" s="176" t="s">
        <v>86</v>
      </c>
      <c r="AW241" s="176" t="s">
        <v>33</v>
      </c>
      <c r="AX241" s="176" t="s">
        <v>8</v>
      </c>
      <c r="AY241" s="178" t="s">
        <v>150</v>
      </c>
    </row>
    <row r="242" spans="2:65" s="52" customFormat="1" ht="33" customHeight="1" x14ac:dyDescent="0.2">
      <c r="B242" s="51"/>
      <c r="C242" s="163" t="s">
        <v>305</v>
      </c>
      <c r="D242" s="163" t="s">
        <v>152</v>
      </c>
      <c r="E242" s="164" t="s">
        <v>306</v>
      </c>
      <c r="F242" s="165" t="s">
        <v>307</v>
      </c>
      <c r="G242" s="166" t="s">
        <v>171</v>
      </c>
      <c r="H242" s="167">
        <v>10.247999999999999</v>
      </c>
      <c r="I242" s="22"/>
      <c r="J242" s="168">
        <f>ROUND(I242*H242,0)</f>
        <v>0</v>
      </c>
      <c r="K242" s="165" t="s">
        <v>156</v>
      </c>
      <c r="L242" s="51"/>
      <c r="M242" s="169" t="s">
        <v>1</v>
      </c>
      <c r="N242" s="170" t="s">
        <v>42</v>
      </c>
      <c r="P242" s="171">
        <f>O242*H242</f>
        <v>0</v>
      </c>
      <c r="Q242" s="171">
        <v>2.45329</v>
      </c>
      <c r="R242" s="171">
        <f>Q242*H242</f>
        <v>25.141315919999997</v>
      </c>
      <c r="S242" s="171">
        <v>0</v>
      </c>
      <c r="T242" s="172">
        <f>S242*H242</f>
        <v>0</v>
      </c>
      <c r="AR242" s="173" t="s">
        <v>157</v>
      </c>
      <c r="AT242" s="173" t="s">
        <v>152</v>
      </c>
      <c r="AU242" s="173" t="s">
        <v>86</v>
      </c>
      <c r="AY242" s="39" t="s">
        <v>150</v>
      </c>
      <c r="BE242" s="174">
        <f>IF(N242="základní",J242,0)</f>
        <v>0</v>
      </c>
      <c r="BF242" s="174">
        <f>IF(N242="snížená",J242,0)</f>
        <v>0</v>
      </c>
      <c r="BG242" s="174">
        <f>IF(N242="zákl. přenesená",J242,0)</f>
        <v>0</v>
      </c>
      <c r="BH242" s="174">
        <f>IF(N242="sníž. přenesená",J242,0)</f>
        <v>0</v>
      </c>
      <c r="BI242" s="174">
        <f>IF(N242="nulová",J242,0)</f>
        <v>0</v>
      </c>
      <c r="BJ242" s="39" t="s">
        <v>8</v>
      </c>
      <c r="BK242" s="174">
        <f>ROUND(I242*H242,0)</f>
        <v>0</v>
      </c>
      <c r="BL242" s="39" t="s">
        <v>157</v>
      </c>
      <c r="BM242" s="173" t="s">
        <v>308</v>
      </c>
    </row>
    <row r="243" spans="2:65" s="176" customFormat="1" ht="22.5" x14ac:dyDescent="0.2">
      <c r="B243" s="175"/>
      <c r="D243" s="177" t="s">
        <v>159</v>
      </c>
      <c r="E243" s="178" t="s">
        <v>1</v>
      </c>
      <c r="F243" s="179" t="s">
        <v>309</v>
      </c>
      <c r="H243" s="180">
        <v>10.247999999999999</v>
      </c>
      <c r="I243" s="23"/>
      <c r="L243" s="175"/>
      <c r="M243" s="181"/>
      <c r="T243" s="182"/>
      <c r="AT243" s="178" t="s">
        <v>159</v>
      </c>
      <c r="AU243" s="178" t="s">
        <v>86</v>
      </c>
      <c r="AV243" s="176" t="s">
        <v>86</v>
      </c>
      <c r="AW243" s="176" t="s">
        <v>33</v>
      </c>
      <c r="AX243" s="176" t="s">
        <v>8</v>
      </c>
      <c r="AY243" s="178" t="s">
        <v>150</v>
      </c>
    </row>
    <row r="244" spans="2:65" s="52" customFormat="1" ht="33" customHeight="1" x14ac:dyDescent="0.2">
      <c r="B244" s="51"/>
      <c r="C244" s="163" t="s">
        <v>310</v>
      </c>
      <c r="D244" s="163" t="s">
        <v>152</v>
      </c>
      <c r="E244" s="164" t="s">
        <v>311</v>
      </c>
      <c r="F244" s="165" t="s">
        <v>312</v>
      </c>
      <c r="G244" s="166" t="s">
        <v>171</v>
      </c>
      <c r="H244" s="167">
        <v>49.274999999999999</v>
      </c>
      <c r="I244" s="22"/>
      <c r="J244" s="168">
        <f>ROUND(I244*H244,0)</f>
        <v>0</v>
      </c>
      <c r="K244" s="165" t="s">
        <v>156</v>
      </c>
      <c r="L244" s="51"/>
      <c r="M244" s="169" t="s">
        <v>1</v>
      </c>
      <c r="N244" s="170" t="s">
        <v>42</v>
      </c>
      <c r="P244" s="171">
        <f>O244*H244</f>
        <v>0</v>
      </c>
      <c r="Q244" s="171">
        <v>2.45329</v>
      </c>
      <c r="R244" s="171">
        <f>Q244*H244</f>
        <v>120.88586475</v>
      </c>
      <c r="S244" s="171">
        <v>0</v>
      </c>
      <c r="T244" s="172">
        <f>S244*H244</f>
        <v>0</v>
      </c>
      <c r="AR244" s="173" t="s">
        <v>157</v>
      </c>
      <c r="AT244" s="173" t="s">
        <v>152</v>
      </c>
      <c r="AU244" s="173" t="s">
        <v>86</v>
      </c>
      <c r="AY244" s="39" t="s">
        <v>150</v>
      </c>
      <c r="BE244" s="174">
        <f>IF(N244="základní",J244,0)</f>
        <v>0</v>
      </c>
      <c r="BF244" s="174">
        <f>IF(N244="snížená",J244,0)</f>
        <v>0</v>
      </c>
      <c r="BG244" s="174">
        <f>IF(N244="zákl. přenesená",J244,0)</f>
        <v>0</v>
      </c>
      <c r="BH244" s="174">
        <f>IF(N244="sníž. přenesená",J244,0)</f>
        <v>0</v>
      </c>
      <c r="BI244" s="174">
        <f>IF(N244="nulová",J244,0)</f>
        <v>0</v>
      </c>
      <c r="BJ244" s="39" t="s">
        <v>8</v>
      </c>
      <c r="BK244" s="174">
        <f>ROUND(I244*H244,0)</f>
        <v>0</v>
      </c>
      <c r="BL244" s="39" t="s">
        <v>157</v>
      </c>
      <c r="BM244" s="173" t="s">
        <v>313</v>
      </c>
    </row>
    <row r="245" spans="2:65" s="176" customFormat="1" ht="22.5" x14ac:dyDescent="0.2">
      <c r="B245" s="175"/>
      <c r="D245" s="177" t="s">
        <v>159</v>
      </c>
      <c r="E245" s="178" t="s">
        <v>1</v>
      </c>
      <c r="F245" s="179" t="s">
        <v>314</v>
      </c>
      <c r="H245" s="180">
        <v>46.034999999999997</v>
      </c>
      <c r="I245" s="23"/>
      <c r="L245" s="175"/>
      <c r="M245" s="181"/>
      <c r="T245" s="182"/>
      <c r="AT245" s="178" t="s">
        <v>159</v>
      </c>
      <c r="AU245" s="178" t="s">
        <v>86</v>
      </c>
      <c r="AV245" s="176" t="s">
        <v>86</v>
      </c>
      <c r="AW245" s="176" t="s">
        <v>33</v>
      </c>
      <c r="AX245" s="176" t="s">
        <v>77</v>
      </c>
      <c r="AY245" s="178" t="s">
        <v>150</v>
      </c>
    </row>
    <row r="246" spans="2:65" s="176" customFormat="1" ht="22.5" x14ac:dyDescent="0.2">
      <c r="B246" s="175"/>
      <c r="D246" s="177" t="s">
        <v>159</v>
      </c>
      <c r="E246" s="178" t="s">
        <v>1</v>
      </c>
      <c r="F246" s="179" t="s">
        <v>315</v>
      </c>
      <c r="H246" s="180">
        <v>3.24</v>
      </c>
      <c r="I246" s="23"/>
      <c r="L246" s="175"/>
      <c r="M246" s="181"/>
      <c r="T246" s="182"/>
      <c r="AT246" s="178" t="s">
        <v>159</v>
      </c>
      <c r="AU246" s="178" t="s">
        <v>86</v>
      </c>
      <c r="AV246" s="176" t="s">
        <v>86</v>
      </c>
      <c r="AW246" s="176" t="s">
        <v>33</v>
      </c>
      <c r="AX246" s="176" t="s">
        <v>77</v>
      </c>
      <c r="AY246" s="178" t="s">
        <v>150</v>
      </c>
    </row>
    <row r="247" spans="2:65" s="184" customFormat="1" x14ac:dyDescent="0.2">
      <c r="B247" s="183"/>
      <c r="D247" s="177" t="s">
        <v>159</v>
      </c>
      <c r="E247" s="185" t="s">
        <v>1</v>
      </c>
      <c r="F247" s="186" t="s">
        <v>166</v>
      </c>
      <c r="H247" s="187">
        <v>49.274999999999999</v>
      </c>
      <c r="I247" s="24"/>
      <c r="L247" s="183"/>
      <c r="M247" s="188"/>
      <c r="T247" s="189"/>
      <c r="AT247" s="185" t="s">
        <v>159</v>
      </c>
      <c r="AU247" s="185" t="s">
        <v>86</v>
      </c>
      <c r="AV247" s="184" t="s">
        <v>164</v>
      </c>
      <c r="AW247" s="184" t="s">
        <v>33</v>
      </c>
      <c r="AX247" s="184" t="s">
        <v>8</v>
      </c>
      <c r="AY247" s="185" t="s">
        <v>150</v>
      </c>
    </row>
    <row r="248" spans="2:65" s="52" customFormat="1" ht="24.2" customHeight="1" x14ac:dyDescent="0.2">
      <c r="B248" s="51"/>
      <c r="C248" s="163" t="s">
        <v>316</v>
      </c>
      <c r="D248" s="163" t="s">
        <v>152</v>
      </c>
      <c r="E248" s="164" t="s">
        <v>317</v>
      </c>
      <c r="F248" s="165" t="s">
        <v>318</v>
      </c>
      <c r="G248" s="166" t="s">
        <v>171</v>
      </c>
      <c r="H248" s="167">
        <v>59.523000000000003</v>
      </c>
      <c r="I248" s="22"/>
      <c r="J248" s="168">
        <f>ROUND(I248*H248,0)</f>
        <v>0</v>
      </c>
      <c r="K248" s="165" t="s">
        <v>156</v>
      </c>
      <c r="L248" s="51"/>
      <c r="M248" s="169" t="s">
        <v>1</v>
      </c>
      <c r="N248" s="170" t="s">
        <v>42</v>
      </c>
      <c r="P248" s="171">
        <f>O248*H248</f>
        <v>0</v>
      </c>
      <c r="Q248" s="171">
        <v>0</v>
      </c>
      <c r="R248" s="171">
        <f>Q248*H248</f>
        <v>0</v>
      </c>
      <c r="S248" s="171">
        <v>0</v>
      </c>
      <c r="T248" s="172">
        <f>S248*H248</f>
        <v>0</v>
      </c>
      <c r="AR248" s="173" t="s">
        <v>157</v>
      </c>
      <c r="AT248" s="173" t="s">
        <v>152</v>
      </c>
      <c r="AU248" s="173" t="s">
        <v>86</v>
      </c>
      <c r="AY248" s="39" t="s">
        <v>150</v>
      </c>
      <c r="BE248" s="174">
        <f>IF(N248="základní",J248,0)</f>
        <v>0</v>
      </c>
      <c r="BF248" s="174">
        <f>IF(N248="snížená",J248,0)</f>
        <v>0</v>
      </c>
      <c r="BG248" s="174">
        <f>IF(N248="zákl. přenesená",J248,0)</f>
        <v>0</v>
      </c>
      <c r="BH248" s="174">
        <f>IF(N248="sníž. přenesená",J248,0)</f>
        <v>0</v>
      </c>
      <c r="BI248" s="174">
        <f>IF(N248="nulová",J248,0)</f>
        <v>0</v>
      </c>
      <c r="BJ248" s="39" t="s">
        <v>8</v>
      </c>
      <c r="BK248" s="174">
        <f>ROUND(I248*H248,0)</f>
        <v>0</v>
      </c>
      <c r="BL248" s="39" t="s">
        <v>157</v>
      </c>
      <c r="BM248" s="173" t="s">
        <v>319</v>
      </c>
    </row>
    <row r="249" spans="2:65" s="176" customFormat="1" ht="22.5" x14ac:dyDescent="0.2">
      <c r="B249" s="175"/>
      <c r="D249" s="177" t="s">
        <v>159</v>
      </c>
      <c r="E249" s="178" t="s">
        <v>1</v>
      </c>
      <c r="F249" s="179" t="s">
        <v>309</v>
      </c>
      <c r="H249" s="180">
        <v>10.247999999999999</v>
      </c>
      <c r="I249" s="23"/>
      <c r="L249" s="175"/>
      <c r="M249" s="181"/>
      <c r="T249" s="182"/>
      <c r="AT249" s="178" t="s">
        <v>159</v>
      </c>
      <c r="AU249" s="178" t="s">
        <v>86</v>
      </c>
      <c r="AV249" s="176" t="s">
        <v>86</v>
      </c>
      <c r="AW249" s="176" t="s">
        <v>33</v>
      </c>
      <c r="AX249" s="176" t="s">
        <v>77</v>
      </c>
      <c r="AY249" s="178" t="s">
        <v>150</v>
      </c>
    </row>
    <row r="250" spans="2:65" s="176" customFormat="1" ht="22.5" x14ac:dyDescent="0.2">
      <c r="B250" s="175"/>
      <c r="D250" s="177" t="s">
        <v>159</v>
      </c>
      <c r="E250" s="178" t="s">
        <v>1</v>
      </c>
      <c r="F250" s="179" t="s">
        <v>314</v>
      </c>
      <c r="H250" s="180">
        <v>46.034999999999997</v>
      </c>
      <c r="I250" s="23"/>
      <c r="L250" s="175"/>
      <c r="M250" s="181"/>
      <c r="T250" s="182"/>
      <c r="AT250" s="178" t="s">
        <v>159</v>
      </c>
      <c r="AU250" s="178" t="s">
        <v>86</v>
      </c>
      <c r="AV250" s="176" t="s">
        <v>86</v>
      </c>
      <c r="AW250" s="176" t="s">
        <v>33</v>
      </c>
      <c r="AX250" s="176" t="s">
        <v>77</v>
      </c>
      <c r="AY250" s="178" t="s">
        <v>150</v>
      </c>
    </row>
    <row r="251" spans="2:65" s="176" customFormat="1" ht="22.5" x14ac:dyDescent="0.2">
      <c r="B251" s="175"/>
      <c r="D251" s="177" t="s">
        <v>159</v>
      </c>
      <c r="E251" s="178" t="s">
        <v>1</v>
      </c>
      <c r="F251" s="179" t="s">
        <v>315</v>
      </c>
      <c r="H251" s="180">
        <v>3.24</v>
      </c>
      <c r="I251" s="23"/>
      <c r="L251" s="175"/>
      <c r="M251" s="181"/>
      <c r="T251" s="182"/>
      <c r="AT251" s="178" t="s">
        <v>159</v>
      </c>
      <c r="AU251" s="178" t="s">
        <v>86</v>
      </c>
      <c r="AV251" s="176" t="s">
        <v>86</v>
      </c>
      <c r="AW251" s="176" t="s">
        <v>33</v>
      </c>
      <c r="AX251" s="176" t="s">
        <v>77</v>
      </c>
      <c r="AY251" s="178" t="s">
        <v>150</v>
      </c>
    </row>
    <row r="252" spans="2:65" s="184" customFormat="1" x14ac:dyDescent="0.2">
      <c r="B252" s="183"/>
      <c r="D252" s="177" t="s">
        <v>159</v>
      </c>
      <c r="E252" s="185" t="s">
        <v>1</v>
      </c>
      <c r="F252" s="186" t="s">
        <v>166</v>
      </c>
      <c r="H252" s="187">
        <v>59.523000000000003</v>
      </c>
      <c r="I252" s="24"/>
      <c r="L252" s="183"/>
      <c r="M252" s="188"/>
      <c r="T252" s="189"/>
      <c r="AT252" s="185" t="s">
        <v>159</v>
      </c>
      <c r="AU252" s="185" t="s">
        <v>86</v>
      </c>
      <c r="AV252" s="184" t="s">
        <v>164</v>
      </c>
      <c r="AW252" s="184" t="s">
        <v>33</v>
      </c>
      <c r="AX252" s="184" t="s">
        <v>8</v>
      </c>
      <c r="AY252" s="185" t="s">
        <v>150</v>
      </c>
    </row>
    <row r="253" spans="2:65" s="52" customFormat="1" ht="24.2" customHeight="1" x14ac:dyDescent="0.2">
      <c r="B253" s="51"/>
      <c r="C253" s="163" t="s">
        <v>320</v>
      </c>
      <c r="D253" s="163" t="s">
        <v>152</v>
      </c>
      <c r="E253" s="164" t="s">
        <v>321</v>
      </c>
      <c r="F253" s="165" t="s">
        <v>322</v>
      </c>
      <c r="G253" s="166" t="s">
        <v>323</v>
      </c>
      <c r="H253" s="167">
        <v>43</v>
      </c>
      <c r="I253" s="22"/>
      <c r="J253" s="168">
        <f>ROUND(I253*H253,0)</f>
        <v>0</v>
      </c>
      <c r="K253" s="165" t="s">
        <v>156</v>
      </c>
      <c r="L253" s="51"/>
      <c r="M253" s="169" t="s">
        <v>1</v>
      </c>
      <c r="N253" s="170" t="s">
        <v>42</v>
      </c>
      <c r="P253" s="171">
        <f>O253*H253</f>
        <v>0</v>
      </c>
      <c r="Q253" s="171">
        <v>0</v>
      </c>
      <c r="R253" s="171">
        <f>Q253*H253</f>
        <v>0</v>
      </c>
      <c r="S253" s="171">
        <v>0</v>
      </c>
      <c r="T253" s="172">
        <f>S253*H253</f>
        <v>0</v>
      </c>
      <c r="AR253" s="173" t="s">
        <v>157</v>
      </c>
      <c r="AT253" s="173" t="s">
        <v>152</v>
      </c>
      <c r="AU253" s="173" t="s">
        <v>86</v>
      </c>
      <c r="AY253" s="39" t="s">
        <v>150</v>
      </c>
      <c r="BE253" s="174">
        <f>IF(N253="základní",J253,0)</f>
        <v>0</v>
      </c>
      <c r="BF253" s="174">
        <f>IF(N253="snížená",J253,0)</f>
        <v>0</v>
      </c>
      <c r="BG253" s="174">
        <f>IF(N253="zákl. přenesená",J253,0)</f>
        <v>0</v>
      </c>
      <c r="BH253" s="174">
        <f>IF(N253="sníž. přenesená",J253,0)</f>
        <v>0</v>
      </c>
      <c r="BI253" s="174">
        <f>IF(N253="nulová",J253,0)</f>
        <v>0</v>
      </c>
      <c r="BJ253" s="39" t="s">
        <v>8</v>
      </c>
      <c r="BK253" s="174">
        <f>ROUND(I253*H253,0)</f>
        <v>0</v>
      </c>
      <c r="BL253" s="39" t="s">
        <v>157</v>
      </c>
      <c r="BM253" s="173" t="s">
        <v>324</v>
      </c>
    </row>
    <row r="254" spans="2:65" s="176" customFormat="1" x14ac:dyDescent="0.2">
      <c r="B254" s="175"/>
      <c r="D254" s="177" t="s">
        <v>159</v>
      </c>
      <c r="E254" s="178" t="s">
        <v>1</v>
      </c>
      <c r="F254" s="179" t="s">
        <v>325</v>
      </c>
      <c r="H254" s="180">
        <v>43</v>
      </c>
      <c r="I254" s="23"/>
      <c r="L254" s="175"/>
      <c r="M254" s="181"/>
      <c r="T254" s="182"/>
      <c r="AT254" s="178" t="s">
        <v>159</v>
      </c>
      <c r="AU254" s="178" t="s">
        <v>86</v>
      </c>
      <c r="AV254" s="176" t="s">
        <v>86</v>
      </c>
      <c r="AW254" s="176" t="s">
        <v>33</v>
      </c>
      <c r="AX254" s="176" t="s">
        <v>8</v>
      </c>
      <c r="AY254" s="178" t="s">
        <v>150</v>
      </c>
    </row>
    <row r="255" spans="2:65" s="52" customFormat="1" ht="33" customHeight="1" x14ac:dyDescent="0.2">
      <c r="B255" s="51"/>
      <c r="C255" s="163" t="s">
        <v>326</v>
      </c>
      <c r="D255" s="163" t="s">
        <v>152</v>
      </c>
      <c r="E255" s="164" t="s">
        <v>327</v>
      </c>
      <c r="F255" s="165" t="s">
        <v>328</v>
      </c>
      <c r="G255" s="166" t="s">
        <v>171</v>
      </c>
      <c r="H255" s="167">
        <v>59.523000000000003</v>
      </c>
      <c r="I255" s="22"/>
      <c r="J255" s="168">
        <f>ROUND(I255*H255,0)</f>
        <v>0</v>
      </c>
      <c r="K255" s="165" t="s">
        <v>156</v>
      </c>
      <c r="L255" s="51"/>
      <c r="M255" s="169" t="s">
        <v>1</v>
      </c>
      <c r="N255" s="170" t="s">
        <v>42</v>
      </c>
      <c r="P255" s="171">
        <f>O255*H255</f>
        <v>0</v>
      </c>
      <c r="Q255" s="171">
        <v>0</v>
      </c>
      <c r="R255" s="171">
        <f>Q255*H255</f>
        <v>0</v>
      </c>
      <c r="S255" s="171">
        <v>0</v>
      </c>
      <c r="T255" s="172">
        <f>S255*H255</f>
        <v>0</v>
      </c>
      <c r="AR255" s="173" t="s">
        <v>157</v>
      </c>
      <c r="AT255" s="173" t="s">
        <v>152</v>
      </c>
      <c r="AU255" s="173" t="s">
        <v>86</v>
      </c>
      <c r="AY255" s="39" t="s">
        <v>150</v>
      </c>
      <c r="BE255" s="174">
        <f>IF(N255="základní",J255,0)</f>
        <v>0</v>
      </c>
      <c r="BF255" s="174">
        <f>IF(N255="snížená",J255,0)</f>
        <v>0</v>
      </c>
      <c r="BG255" s="174">
        <f>IF(N255="zákl. přenesená",J255,0)</f>
        <v>0</v>
      </c>
      <c r="BH255" s="174">
        <f>IF(N255="sníž. přenesená",J255,0)</f>
        <v>0</v>
      </c>
      <c r="BI255" s="174">
        <f>IF(N255="nulová",J255,0)</f>
        <v>0</v>
      </c>
      <c r="BJ255" s="39" t="s">
        <v>8</v>
      </c>
      <c r="BK255" s="174">
        <f>ROUND(I255*H255,0)</f>
        <v>0</v>
      </c>
      <c r="BL255" s="39" t="s">
        <v>157</v>
      </c>
      <c r="BM255" s="173" t="s">
        <v>329</v>
      </c>
    </row>
    <row r="256" spans="2:65" s="176" customFormat="1" ht="22.5" x14ac:dyDescent="0.2">
      <c r="B256" s="175"/>
      <c r="D256" s="177" t="s">
        <v>159</v>
      </c>
      <c r="E256" s="178" t="s">
        <v>1</v>
      </c>
      <c r="F256" s="179" t="s">
        <v>309</v>
      </c>
      <c r="H256" s="180">
        <v>10.247999999999999</v>
      </c>
      <c r="I256" s="23"/>
      <c r="L256" s="175"/>
      <c r="M256" s="181"/>
      <c r="T256" s="182"/>
      <c r="AT256" s="178" t="s">
        <v>159</v>
      </c>
      <c r="AU256" s="178" t="s">
        <v>86</v>
      </c>
      <c r="AV256" s="176" t="s">
        <v>86</v>
      </c>
      <c r="AW256" s="176" t="s">
        <v>33</v>
      </c>
      <c r="AX256" s="176" t="s">
        <v>77</v>
      </c>
      <c r="AY256" s="178" t="s">
        <v>150</v>
      </c>
    </row>
    <row r="257" spans="2:65" s="176" customFormat="1" ht="22.5" x14ac:dyDescent="0.2">
      <c r="B257" s="175"/>
      <c r="D257" s="177" t="s">
        <v>159</v>
      </c>
      <c r="E257" s="178" t="s">
        <v>1</v>
      </c>
      <c r="F257" s="179" t="s">
        <v>314</v>
      </c>
      <c r="H257" s="180">
        <v>46.034999999999997</v>
      </c>
      <c r="I257" s="23"/>
      <c r="L257" s="175"/>
      <c r="M257" s="181"/>
      <c r="T257" s="182"/>
      <c r="AT257" s="178" t="s">
        <v>159</v>
      </c>
      <c r="AU257" s="178" t="s">
        <v>86</v>
      </c>
      <c r="AV257" s="176" t="s">
        <v>86</v>
      </c>
      <c r="AW257" s="176" t="s">
        <v>33</v>
      </c>
      <c r="AX257" s="176" t="s">
        <v>77</v>
      </c>
      <c r="AY257" s="178" t="s">
        <v>150</v>
      </c>
    </row>
    <row r="258" spans="2:65" s="176" customFormat="1" ht="22.5" x14ac:dyDescent="0.2">
      <c r="B258" s="175"/>
      <c r="D258" s="177" t="s">
        <v>159</v>
      </c>
      <c r="E258" s="178" t="s">
        <v>1</v>
      </c>
      <c r="F258" s="179" t="s">
        <v>315</v>
      </c>
      <c r="H258" s="180">
        <v>3.24</v>
      </c>
      <c r="I258" s="23"/>
      <c r="L258" s="175"/>
      <c r="M258" s="181"/>
      <c r="T258" s="182"/>
      <c r="AT258" s="178" t="s">
        <v>159</v>
      </c>
      <c r="AU258" s="178" t="s">
        <v>86</v>
      </c>
      <c r="AV258" s="176" t="s">
        <v>86</v>
      </c>
      <c r="AW258" s="176" t="s">
        <v>33</v>
      </c>
      <c r="AX258" s="176" t="s">
        <v>77</v>
      </c>
      <c r="AY258" s="178" t="s">
        <v>150</v>
      </c>
    </row>
    <row r="259" spans="2:65" s="184" customFormat="1" x14ac:dyDescent="0.2">
      <c r="B259" s="183"/>
      <c r="D259" s="177" t="s">
        <v>159</v>
      </c>
      <c r="E259" s="185" t="s">
        <v>1</v>
      </c>
      <c r="F259" s="186" t="s">
        <v>166</v>
      </c>
      <c r="H259" s="187">
        <v>59.523000000000003</v>
      </c>
      <c r="I259" s="24"/>
      <c r="L259" s="183"/>
      <c r="M259" s="188"/>
      <c r="T259" s="189"/>
      <c r="AT259" s="185" t="s">
        <v>159</v>
      </c>
      <c r="AU259" s="185" t="s">
        <v>86</v>
      </c>
      <c r="AV259" s="184" t="s">
        <v>164</v>
      </c>
      <c r="AW259" s="184" t="s">
        <v>33</v>
      </c>
      <c r="AX259" s="184" t="s">
        <v>8</v>
      </c>
      <c r="AY259" s="185" t="s">
        <v>150</v>
      </c>
    </row>
    <row r="260" spans="2:65" s="52" customFormat="1" ht="16.5" customHeight="1" x14ac:dyDescent="0.2">
      <c r="B260" s="51"/>
      <c r="C260" s="163" t="s">
        <v>330</v>
      </c>
      <c r="D260" s="163" t="s">
        <v>152</v>
      </c>
      <c r="E260" s="164" t="s">
        <v>331</v>
      </c>
      <c r="F260" s="165" t="s">
        <v>332</v>
      </c>
      <c r="G260" s="166" t="s">
        <v>155</v>
      </c>
      <c r="H260" s="167">
        <v>83.828000000000003</v>
      </c>
      <c r="I260" s="22"/>
      <c r="J260" s="168">
        <f>ROUND(I260*H260,0)</f>
        <v>0</v>
      </c>
      <c r="K260" s="165" t="s">
        <v>156</v>
      </c>
      <c r="L260" s="51"/>
      <c r="M260" s="169" t="s">
        <v>1</v>
      </c>
      <c r="N260" s="170" t="s">
        <v>42</v>
      </c>
      <c r="P260" s="171">
        <f>O260*H260</f>
        <v>0</v>
      </c>
      <c r="Q260" s="171">
        <v>1.3524639999999999E-2</v>
      </c>
      <c r="R260" s="171">
        <f>Q260*H260</f>
        <v>1.1337435219200001</v>
      </c>
      <c r="S260" s="171">
        <v>0</v>
      </c>
      <c r="T260" s="172">
        <f>S260*H260</f>
        <v>0</v>
      </c>
      <c r="AR260" s="173" t="s">
        <v>157</v>
      </c>
      <c r="AT260" s="173" t="s">
        <v>152</v>
      </c>
      <c r="AU260" s="173" t="s">
        <v>86</v>
      </c>
      <c r="AY260" s="39" t="s">
        <v>150</v>
      </c>
      <c r="BE260" s="174">
        <f>IF(N260="základní",J260,0)</f>
        <v>0</v>
      </c>
      <c r="BF260" s="174">
        <f>IF(N260="snížená",J260,0)</f>
        <v>0</v>
      </c>
      <c r="BG260" s="174">
        <f>IF(N260="zákl. přenesená",J260,0)</f>
        <v>0</v>
      </c>
      <c r="BH260" s="174">
        <f>IF(N260="sníž. přenesená",J260,0)</f>
        <v>0</v>
      </c>
      <c r="BI260" s="174">
        <f>IF(N260="nulová",J260,0)</f>
        <v>0</v>
      </c>
      <c r="BJ260" s="39" t="s">
        <v>8</v>
      </c>
      <c r="BK260" s="174">
        <f>ROUND(I260*H260,0)</f>
        <v>0</v>
      </c>
      <c r="BL260" s="39" t="s">
        <v>157</v>
      </c>
      <c r="BM260" s="173" t="s">
        <v>333</v>
      </c>
    </row>
    <row r="261" spans="2:65" s="176" customFormat="1" x14ac:dyDescent="0.2">
      <c r="B261" s="175"/>
      <c r="D261" s="177" t="s">
        <v>159</v>
      </c>
      <c r="E261" s="178" t="s">
        <v>1</v>
      </c>
      <c r="F261" s="179" t="s">
        <v>334</v>
      </c>
      <c r="H261" s="180">
        <v>3.68</v>
      </c>
      <c r="I261" s="23"/>
      <c r="L261" s="175"/>
      <c r="M261" s="181"/>
      <c r="T261" s="182"/>
      <c r="AT261" s="178" t="s">
        <v>159</v>
      </c>
      <c r="AU261" s="178" t="s">
        <v>86</v>
      </c>
      <c r="AV261" s="176" t="s">
        <v>86</v>
      </c>
      <c r="AW261" s="176" t="s">
        <v>33</v>
      </c>
      <c r="AX261" s="176" t="s">
        <v>77</v>
      </c>
      <c r="AY261" s="178" t="s">
        <v>150</v>
      </c>
    </row>
    <row r="262" spans="2:65" s="176" customFormat="1" x14ac:dyDescent="0.2">
      <c r="B262" s="175"/>
      <c r="D262" s="177" t="s">
        <v>159</v>
      </c>
      <c r="E262" s="178" t="s">
        <v>1</v>
      </c>
      <c r="F262" s="179" t="s">
        <v>335</v>
      </c>
      <c r="H262" s="180">
        <v>67.44</v>
      </c>
      <c r="I262" s="23"/>
      <c r="L262" s="175"/>
      <c r="M262" s="181"/>
      <c r="T262" s="182"/>
      <c r="AT262" s="178" t="s">
        <v>159</v>
      </c>
      <c r="AU262" s="178" t="s">
        <v>86</v>
      </c>
      <c r="AV262" s="176" t="s">
        <v>86</v>
      </c>
      <c r="AW262" s="176" t="s">
        <v>33</v>
      </c>
      <c r="AX262" s="176" t="s">
        <v>77</v>
      </c>
      <c r="AY262" s="178" t="s">
        <v>150</v>
      </c>
    </row>
    <row r="263" spans="2:65" s="184" customFormat="1" x14ac:dyDescent="0.2">
      <c r="B263" s="183"/>
      <c r="D263" s="177" t="s">
        <v>159</v>
      </c>
      <c r="E263" s="185" t="s">
        <v>1</v>
      </c>
      <c r="F263" s="186" t="s">
        <v>166</v>
      </c>
      <c r="H263" s="187">
        <v>71.12</v>
      </c>
      <c r="I263" s="24"/>
      <c r="L263" s="183"/>
      <c r="M263" s="188"/>
      <c r="T263" s="189"/>
      <c r="AT263" s="185" t="s">
        <v>159</v>
      </c>
      <c r="AU263" s="185" t="s">
        <v>86</v>
      </c>
      <c r="AV263" s="184" t="s">
        <v>164</v>
      </c>
      <c r="AW263" s="184" t="s">
        <v>33</v>
      </c>
      <c r="AX263" s="184" t="s">
        <v>77</v>
      </c>
      <c r="AY263" s="185" t="s">
        <v>150</v>
      </c>
    </row>
    <row r="264" spans="2:65" s="176" customFormat="1" x14ac:dyDescent="0.2">
      <c r="B264" s="175"/>
      <c r="D264" s="177" t="s">
        <v>159</v>
      </c>
      <c r="E264" s="178" t="s">
        <v>1</v>
      </c>
      <c r="F264" s="179" t="s">
        <v>336</v>
      </c>
      <c r="H264" s="180">
        <v>6</v>
      </c>
      <c r="I264" s="23"/>
      <c r="L264" s="175"/>
      <c r="M264" s="181"/>
      <c r="T264" s="182"/>
      <c r="AT264" s="178" t="s">
        <v>159</v>
      </c>
      <c r="AU264" s="178" t="s">
        <v>86</v>
      </c>
      <c r="AV264" s="176" t="s">
        <v>86</v>
      </c>
      <c r="AW264" s="176" t="s">
        <v>33</v>
      </c>
      <c r="AX264" s="176" t="s">
        <v>77</v>
      </c>
      <c r="AY264" s="178" t="s">
        <v>150</v>
      </c>
    </row>
    <row r="265" spans="2:65" s="176" customFormat="1" x14ac:dyDescent="0.2">
      <c r="B265" s="175"/>
      <c r="D265" s="177" t="s">
        <v>159</v>
      </c>
      <c r="E265" s="178" t="s">
        <v>1</v>
      </c>
      <c r="F265" s="179" t="s">
        <v>337</v>
      </c>
      <c r="H265" s="180">
        <v>2.4300000000000002</v>
      </c>
      <c r="I265" s="23"/>
      <c r="L265" s="175"/>
      <c r="M265" s="181"/>
      <c r="T265" s="182"/>
      <c r="AT265" s="178" t="s">
        <v>159</v>
      </c>
      <c r="AU265" s="178" t="s">
        <v>86</v>
      </c>
      <c r="AV265" s="176" t="s">
        <v>86</v>
      </c>
      <c r="AW265" s="176" t="s">
        <v>33</v>
      </c>
      <c r="AX265" s="176" t="s">
        <v>77</v>
      </c>
      <c r="AY265" s="178" t="s">
        <v>150</v>
      </c>
    </row>
    <row r="266" spans="2:65" s="176" customFormat="1" x14ac:dyDescent="0.2">
      <c r="B266" s="175"/>
      <c r="D266" s="177" t="s">
        <v>159</v>
      </c>
      <c r="E266" s="178" t="s">
        <v>1</v>
      </c>
      <c r="F266" s="179" t="s">
        <v>338</v>
      </c>
      <c r="H266" s="180">
        <v>3.48</v>
      </c>
      <c r="I266" s="23"/>
      <c r="L266" s="175"/>
      <c r="M266" s="181"/>
      <c r="T266" s="182"/>
      <c r="AT266" s="178" t="s">
        <v>159</v>
      </c>
      <c r="AU266" s="178" t="s">
        <v>86</v>
      </c>
      <c r="AV266" s="176" t="s">
        <v>86</v>
      </c>
      <c r="AW266" s="176" t="s">
        <v>33</v>
      </c>
      <c r="AX266" s="176" t="s">
        <v>77</v>
      </c>
      <c r="AY266" s="178" t="s">
        <v>150</v>
      </c>
    </row>
    <row r="267" spans="2:65" s="176" customFormat="1" x14ac:dyDescent="0.2">
      <c r="B267" s="175"/>
      <c r="D267" s="177" t="s">
        <v>159</v>
      </c>
      <c r="E267" s="178" t="s">
        <v>1</v>
      </c>
      <c r="F267" s="179" t="s">
        <v>339</v>
      </c>
      <c r="H267" s="180">
        <v>0.79800000000000004</v>
      </c>
      <c r="I267" s="23"/>
      <c r="L267" s="175"/>
      <c r="M267" s="181"/>
      <c r="T267" s="182"/>
      <c r="AT267" s="178" t="s">
        <v>159</v>
      </c>
      <c r="AU267" s="178" t="s">
        <v>86</v>
      </c>
      <c r="AV267" s="176" t="s">
        <v>86</v>
      </c>
      <c r="AW267" s="176" t="s">
        <v>33</v>
      </c>
      <c r="AX267" s="176" t="s">
        <v>77</v>
      </c>
      <c r="AY267" s="178" t="s">
        <v>150</v>
      </c>
    </row>
    <row r="268" spans="2:65" s="184" customFormat="1" x14ac:dyDescent="0.2">
      <c r="B268" s="183"/>
      <c r="D268" s="177" t="s">
        <v>159</v>
      </c>
      <c r="E268" s="185" t="s">
        <v>1</v>
      </c>
      <c r="F268" s="186" t="s">
        <v>166</v>
      </c>
      <c r="H268" s="187">
        <v>12.708</v>
      </c>
      <c r="I268" s="24"/>
      <c r="L268" s="183"/>
      <c r="M268" s="188"/>
      <c r="T268" s="189"/>
      <c r="AT268" s="185" t="s">
        <v>159</v>
      </c>
      <c r="AU268" s="185" t="s">
        <v>86</v>
      </c>
      <c r="AV268" s="184" t="s">
        <v>164</v>
      </c>
      <c r="AW268" s="184" t="s">
        <v>33</v>
      </c>
      <c r="AX268" s="184" t="s">
        <v>77</v>
      </c>
      <c r="AY268" s="185" t="s">
        <v>150</v>
      </c>
    </row>
    <row r="269" spans="2:65" s="191" customFormat="1" x14ac:dyDescent="0.2">
      <c r="B269" s="190"/>
      <c r="D269" s="177" t="s">
        <v>159</v>
      </c>
      <c r="E269" s="192" t="s">
        <v>1</v>
      </c>
      <c r="F269" s="193" t="s">
        <v>167</v>
      </c>
      <c r="H269" s="194">
        <v>83.828000000000003</v>
      </c>
      <c r="I269" s="25"/>
      <c r="L269" s="190"/>
      <c r="M269" s="195"/>
      <c r="T269" s="196"/>
      <c r="AT269" s="192" t="s">
        <v>159</v>
      </c>
      <c r="AU269" s="192" t="s">
        <v>86</v>
      </c>
      <c r="AV269" s="191" t="s">
        <v>157</v>
      </c>
      <c r="AW269" s="191" t="s">
        <v>33</v>
      </c>
      <c r="AX269" s="191" t="s">
        <v>8</v>
      </c>
      <c r="AY269" s="192" t="s">
        <v>150</v>
      </c>
    </row>
    <row r="270" spans="2:65" s="52" customFormat="1" ht="16.5" customHeight="1" x14ac:dyDescent="0.2">
      <c r="B270" s="51"/>
      <c r="C270" s="163" t="s">
        <v>340</v>
      </c>
      <c r="D270" s="163" t="s">
        <v>152</v>
      </c>
      <c r="E270" s="164" t="s">
        <v>341</v>
      </c>
      <c r="F270" s="165" t="s">
        <v>342</v>
      </c>
      <c r="G270" s="166" t="s">
        <v>155</v>
      </c>
      <c r="H270" s="167">
        <v>83.828000000000003</v>
      </c>
      <c r="I270" s="22"/>
      <c r="J270" s="168">
        <f>ROUND(I270*H270,0)</f>
        <v>0</v>
      </c>
      <c r="K270" s="165" t="s">
        <v>156</v>
      </c>
      <c r="L270" s="51"/>
      <c r="M270" s="169" t="s">
        <v>1</v>
      </c>
      <c r="N270" s="170" t="s">
        <v>42</v>
      </c>
      <c r="P270" s="171">
        <f>O270*H270</f>
        <v>0</v>
      </c>
      <c r="Q270" s="171">
        <v>0</v>
      </c>
      <c r="R270" s="171">
        <f>Q270*H270</f>
        <v>0</v>
      </c>
      <c r="S270" s="171">
        <v>0</v>
      </c>
      <c r="T270" s="172">
        <f>S270*H270</f>
        <v>0</v>
      </c>
      <c r="AR270" s="173" t="s">
        <v>157</v>
      </c>
      <c r="AT270" s="173" t="s">
        <v>152</v>
      </c>
      <c r="AU270" s="173" t="s">
        <v>86</v>
      </c>
      <c r="AY270" s="39" t="s">
        <v>150</v>
      </c>
      <c r="BE270" s="174">
        <f>IF(N270="základní",J270,0)</f>
        <v>0</v>
      </c>
      <c r="BF270" s="174">
        <f>IF(N270="snížená",J270,0)</f>
        <v>0</v>
      </c>
      <c r="BG270" s="174">
        <f>IF(N270="zákl. přenesená",J270,0)</f>
        <v>0</v>
      </c>
      <c r="BH270" s="174">
        <f>IF(N270="sníž. přenesená",J270,0)</f>
        <v>0</v>
      </c>
      <c r="BI270" s="174">
        <f>IF(N270="nulová",J270,0)</f>
        <v>0</v>
      </c>
      <c r="BJ270" s="39" t="s">
        <v>8</v>
      </c>
      <c r="BK270" s="174">
        <f>ROUND(I270*H270,0)</f>
        <v>0</v>
      </c>
      <c r="BL270" s="39" t="s">
        <v>157</v>
      </c>
      <c r="BM270" s="173" t="s">
        <v>343</v>
      </c>
    </row>
    <row r="271" spans="2:65" s="52" customFormat="1" ht="16.5" customHeight="1" x14ac:dyDescent="0.2">
      <c r="B271" s="51"/>
      <c r="C271" s="163" t="s">
        <v>344</v>
      </c>
      <c r="D271" s="163" t="s">
        <v>152</v>
      </c>
      <c r="E271" s="164" t="s">
        <v>345</v>
      </c>
      <c r="F271" s="165" t="s">
        <v>346</v>
      </c>
      <c r="G271" s="166" t="s">
        <v>155</v>
      </c>
      <c r="H271" s="167">
        <v>195.18899999999999</v>
      </c>
      <c r="I271" s="22"/>
      <c r="J271" s="168">
        <f>ROUND(I271*H271,0)</f>
        <v>0</v>
      </c>
      <c r="K271" s="165" t="s">
        <v>156</v>
      </c>
      <c r="L271" s="51"/>
      <c r="M271" s="169" t="s">
        <v>1</v>
      </c>
      <c r="N271" s="170" t="s">
        <v>42</v>
      </c>
      <c r="P271" s="171">
        <f>O271*H271</f>
        <v>0</v>
      </c>
      <c r="Q271" s="171">
        <v>3.3E-4</v>
      </c>
      <c r="R271" s="171">
        <f>Q271*H271</f>
        <v>6.4412369999999997E-2</v>
      </c>
      <c r="S271" s="171">
        <v>0</v>
      </c>
      <c r="T271" s="172">
        <f>S271*H271</f>
        <v>0</v>
      </c>
      <c r="AR271" s="173" t="s">
        <v>157</v>
      </c>
      <c r="AT271" s="173" t="s">
        <v>152</v>
      </c>
      <c r="AU271" s="173" t="s">
        <v>86</v>
      </c>
      <c r="AY271" s="39" t="s">
        <v>150</v>
      </c>
      <c r="BE271" s="174">
        <f>IF(N271="základní",J271,0)</f>
        <v>0</v>
      </c>
      <c r="BF271" s="174">
        <f>IF(N271="snížená",J271,0)</f>
        <v>0</v>
      </c>
      <c r="BG271" s="174">
        <f>IF(N271="zákl. přenesená",J271,0)</f>
        <v>0</v>
      </c>
      <c r="BH271" s="174">
        <f>IF(N271="sníž. přenesená",J271,0)</f>
        <v>0</v>
      </c>
      <c r="BI271" s="174">
        <f>IF(N271="nulová",J271,0)</f>
        <v>0</v>
      </c>
      <c r="BJ271" s="39" t="s">
        <v>8</v>
      </c>
      <c r="BK271" s="174">
        <f>ROUND(I271*H271,0)</f>
        <v>0</v>
      </c>
      <c r="BL271" s="39" t="s">
        <v>157</v>
      </c>
      <c r="BM271" s="173" t="s">
        <v>347</v>
      </c>
    </row>
    <row r="272" spans="2:65" s="176" customFormat="1" ht="22.5" x14ac:dyDescent="0.2">
      <c r="B272" s="175"/>
      <c r="D272" s="177" t="s">
        <v>159</v>
      </c>
      <c r="E272" s="178" t="s">
        <v>1</v>
      </c>
      <c r="F272" s="179" t="s">
        <v>348</v>
      </c>
      <c r="H272" s="180">
        <v>205.239</v>
      </c>
      <c r="I272" s="23"/>
      <c r="L272" s="175"/>
      <c r="M272" s="181"/>
      <c r="T272" s="182"/>
      <c r="AT272" s="178" t="s">
        <v>159</v>
      </c>
      <c r="AU272" s="178" t="s">
        <v>86</v>
      </c>
      <c r="AV272" s="176" t="s">
        <v>86</v>
      </c>
      <c r="AW272" s="176" t="s">
        <v>33</v>
      </c>
      <c r="AX272" s="176" t="s">
        <v>77</v>
      </c>
      <c r="AY272" s="178" t="s">
        <v>150</v>
      </c>
    </row>
    <row r="273" spans="2:65" s="176" customFormat="1" x14ac:dyDescent="0.2">
      <c r="B273" s="175"/>
      <c r="D273" s="177" t="s">
        <v>159</v>
      </c>
      <c r="E273" s="178" t="s">
        <v>1</v>
      </c>
      <c r="F273" s="179" t="s">
        <v>349</v>
      </c>
      <c r="H273" s="180">
        <v>-3.6</v>
      </c>
      <c r="I273" s="23"/>
      <c r="L273" s="175"/>
      <c r="M273" s="181"/>
      <c r="T273" s="182"/>
      <c r="AT273" s="178" t="s">
        <v>159</v>
      </c>
      <c r="AU273" s="178" t="s">
        <v>86</v>
      </c>
      <c r="AV273" s="176" t="s">
        <v>86</v>
      </c>
      <c r="AW273" s="176" t="s">
        <v>33</v>
      </c>
      <c r="AX273" s="176" t="s">
        <v>77</v>
      </c>
      <c r="AY273" s="178" t="s">
        <v>150</v>
      </c>
    </row>
    <row r="274" spans="2:65" s="176" customFormat="1" x14ac:dyDescent="0.2">
      <c r="B274" s="175"/>
      <c r="D274" s="177" t="s">
        <v>159</v>
      </c>
      <c r="E274" s="178" t="s">
        <v>1</v>
      </c>
      <c r="F274" s="179" t="s">
        <v>350</v>
      </c>
      <c r="H274" s="180">
        <v>-6.45</v>
      </c>
      <c r="I274" s="23"/>
      <c r="L274" s="175"/>
      <c r="M274" s="181"/>
      <c r="T274" s="182"/>
      <c r="AT274" s="178" t="s">
        <v>159</v>
      </c>
      <c r="AU274" s="178" t="s">
        <v>86</v>
      </c>
      <c r="AV274" s="176" t="s">
        <v>86</v>
      </c>
      <c r="AW274" s="176" t="s">
        <v>33</v>
      </c>
      <c r="AX274" s="176" t="s">
        <v>77</v>
      </c>
      <c r="AY274" s="178" t="s">
        <v>150</v>
      </c>
    </row>
    <row r="275" spans="2:65" s="184" customFormat="1" x14ac:dyDescent="0.2">
      <c r="B275" s="183"/>
      <c r="D275" s="177" t="s">
        <v>159</v>
      </c>
      <c r="E275" s="185" t="s">
        <v>1</v>
      </c>
      <c r="F275" s="186" t="s">
        <v>166</v>
      </c>
      <c r="H275" s="187">
        <v>195.18899999999999</v>
      </c>
      <c r="I275" s="24"/>
      <c r="L275" s="183"/>
      <c r="M275" s="188"/>
      <c r="T275" s="189"/>
      <c r="AT275" s="185" t="s">
        <v>159</v>
      </c>
      <c r="AU275" s="185" t="s">
        <v>86</v>
      </c>
      <c r="AV275" s="184" t="s">
        <v>164</v>
      </c>
      <c r="AW275" s="184" t="s">
        <v>33</v>
      </c>
      <c r="AX275" s="184" t="s">
        <v>8</v>
      </c>
      <c r="AY275" s="185" t="s">
        <v>150</v>
      </c>
    </row>
    <row r="276" spans="2:65" s="52" customFormat="1" ht="24.2" customHeight="1" x14ac:dyDescent="0.2">
      <c r="B276" s="51"/>
      <c r="C276" s="163" t="s">
        <v>351</v>
      </c>
      <c r="D276" s="163" t="s">
        <v>152</v>
      </c>
      <c r="E276" s="164" t="s">
        <v>352</v>
      </c>
      <c r="F276" s="165" t="s">
        <v>353</v>
      </c>
      <c r="G276" s="166" t="s">
        <v>155</v>
      </c>
      <c r="H276" s="167">
        <v>195.18899999999999</v>
      </c>
      <c r="I276" s="22"/>
      <c r="J276" s="168">
        <f>ROUND(I276*H276,0)</f>
        <v>0</v>
      </c>
      <c r="K276" s="165" t="s">
        <v>1</v>
      </c>
      <c r="L276" s="51"/>
      <c r="M276" s="169" t="s">
        <v>1</v>
      </c>
      <c r="N276" s="170" t="s">
        <v>42</v>
      </c>
      <c r="P276" s="171">
        <f>O276*H276</f>
        <v>0</v>
      </c>
      <c r="Q276" s="171">
        <v>9.7900000000000001E-2</v>
      </c>
      <c r="R276" s="171">
        <f>Q276*H276</f>
        <v>19.109003099999999</v>
      </c>
      <c r="S276" s="171">
        <v>0</v>
      </c>
      <c r="T276" s="172">
        <f>S276*H276</f>
        <v>0</v>
      </c>
      <c r="AR276" s="173" t="s">
        <v>157</v>
      </c>
      <c r="AT276" s="173" t="s">
        <v>152</v>
      </c>
      <c r="AU276" s="173" t="s">
        <v>86</v>
      </c>
      <c r="AY276" s="39" t="s">
        <v>150</v>
      </c>
      <c r="BE276" s="174">
        <f>IF(N276="základní",J276,0)</f>
        <v>0</v>
      </c>
      <c r="BF276" s="174">
        <f>IF(N276="snížená",J276,0)</f>
        <v>0</v>
      </c>
      <c r="BG276" s="174">
        <f>IF(N276="zákl. přenesená",J276,0)</f>
        <v>0</v>
      </c>
      <c r="BH276" s="174">
        <f>IF(N276="sníž. přenesená",J276,0)</f>
        <v>0</v>
      </c>
      <c r="BI276" s="174">
        <f>IF(N276="nulová",J276,0)</f>
        <v>0</v>
      </c>
      <c r="BJ276" s="39" t="s">
        <v>8</v>
      </c>
      <c r="BK276" s="174">
        <f>ROUND(I276*H276,0)</f>
        <v>0</v>
      </c>
      <c r="BL276" s="39" t="s">
        <v>157</v>
      </c>
      <c r="BM276" s="173" t="s">
        <v>354</v>
      </c>
    </row>
    <row r="277" spans="2:65" s="176" customFormat="1" ht="22.5" x14ac:dyDescent="0.2">
      <c r="B277" s="175"/>
      <c r="D277" s="177" t="s">
        <v>159</v>
      </c>
      <c r="E277" s="178" t="s">
        <v>1</v>
      </c>
      <c r="F277" s="179" t="s">
        <v>348</v>
      </c>
      <c r="H277" s="180">
        <v>205.239</v>
      </c>
      <c r="I277" s="23"/>
      <c r="L277" s="175"/>
      <c r="M277" s="181"/>
      <c r="T277" s="182"/>
      <c r="AT277" s="178" t="s">
        <v>159</v>
      </c>
      <c r="AU277" s="178" t="s">
        <v>86</v>
      </c>
      <c r="AV277" s="176" t="s">
        <v>86</v>
      </c>
      <c r="AW277" s="176" t="s">
        <v>33</v>
      </c>
      <c r="AX277" s="176" t="s">
        <v>77</v>
      </c>
      <c r="AY277" s="178" t="s">
        <v>150</v>
      </c>
    </row>
    <row r="278" spans="2:65" s="176" customFormat="1" x14ac:dyDescent="0.2">
      <c r="B278" s="175"/>
      <c r="D278" s="177" t="s">
        <v>159</v>
      </c>
      <c r="E278" s="178" t="s">
        <v>1</v>
      </c>
      <c r="F278" s="179" t="s">
        <v>349</v>
      </c>
      <c r="H278" s="180">
        <v>-3.6</v>
      </c>
      <c r="I278" s="23"/>
      <c r="L278" s="175"/>
      <c r="M278" s="181"/>
      <c r="T278" s="182"/>
      <c r="AT278" s="178" t="s">
        <v>159</v>
      </c>
      <c r="AU278" s="178" t="s">
        <v>86</v>
      </c>
      <c r="AV278" s="176" t="s">
        <v>86</v>
      </c>
      <c r="AW278" s="176" t="s">
        <v>33</v>
      </c>
      <c r="AX278" s="176" t="s">
        <v>77</v>
      </c>
      <c r="AY278" s="178" t="s">
        <v>150</v>
      </c>
    </row>
    <row r="279" spans="2:65" s="176" customFormat="1" x14ac:dyDescent="0.2">
      <c r="B279" s="175"/>
      <c r="D279" s="177" t="s">
        <v>159</v>
      </c>
      <c r="E279" s="178" t="s">
        <v>1</v>
      </c>
      <c r="F279" s="179" t="s">
        <v>350</v>
      </c>
      <c r="H279" s="180">
        <v>-6.45</v>
      </c>
      <c r="I279" s="23"/>
      <c r="L279" s="175"/>
      <c r="M279" s="181"/>
      <c r="T279" s="182"/>
      <c r="AT279" s="178" t="s">
        <v>159</v>
      </c>
      <c r="AU279" s="178" t="s">
        <v>86</v>
      </c>
      <c r="AV279" s="176" t="s">
        <v>86</v>
      </c>
      <c r="AW279" s="176" t="s">
        <v>33</v>
      </c>
      <c r="AX279" s="176" t="s">
        <v>77</v>
      </c>
      <c r="AY279" s="178" t="s">
        <v>150</v>
      </c>
    </row>
    <row r="280" spans="2:65" s="184" customFormat="1" x14ac:dyDescent="0.2">
      <c r="B280" s="183"/>
      <c r="D280" s="177" t="s">
        <v>159</v>
      </c>
      <c r="E280" s="185" t="s">
        <v>1</v>
      </c>
      <c r="F280" s="186" t="s">
        <v>355</v>
      </c>
      <c r="H280" s="187">
        <v>195.18899999999999</v>
      </c>
      <c r="I280" s="24"/>
      <c r="L280" s="183"/>
      <c r="M280" s="188"/>
      <c r="T280" s="189"/>
      <c r="AT280" s="185" t="s">
        <v>159</v>
      </c>
      <c r="AU280" s="185" t="s">
        <v>86</v>
      </c>
      <c r="AV280" s="184" t="s">
        <v>164</v>
      </c>
      <c r="AW280" s="184" t="s">
        <v>33</v>
      </c>
      <c r="AX280" s="184" t="s">
        <v>8</v>
      </c>
      <c r="AY280" s="185" t="s">
        <v>150</v>
      </c>
    </row>
    <row r="281" spans="2:65" s="152" customFormat="1" ht="22.9" customHeight="1" x14ac:dyDescent="0.2">
      <c r="B281" s="151"/>
      <c r="D281" s="153" t="s">
        <v>76</v>
      </c>
      <c r="E281" s="161" t="s">
        <v>175</v>
      </c>
      <c r="F281" s="161" t="s">
        <v>356</v>
      </c>
      <c r="I281" s="21"/>
      <c r="J281" s="162">
        <f>BK281</f>
        <v>0</v>
      </c>
      <c r="L281" s="151"/>
      <c r="M281" s="156"/>
      <c r="P281" s="157">
        <f>SUM(P282:P351)</f>
        <v>0</v>
      </c>
      <c r="R281" s="157">
        <f>SUM(R282:R351)</f>
        <v>0.38925741400000002</v>
      </c>
      <c r="T281" s="158">
        <f>SUM(T282:T351)</f>
        <v>548.80326000000002</v>
      </c>
      <c r="AR281" s="153" t="s">
        <v>8</v>
      </c>
      <c r="AT281" s="159" t="s">
        <v>76</v>
      </c>
      <c r="AU281" s="159" t="s">
        <v>8</v>
      </c>
      <c r="AY281" s="153" t="s">
        <v>150</v>
      </c>
      <c r="BK281" s="160">
        <f>SUM(BK282:BK351)</f>
        <v>0</v>
      </c>
    </row>
    <row r="282" spans="2:65" s="52" customFormat="1" ht="37.9" customHeight="1" x14ac:dyDescent="0.2">
      <c r="B282" s="51"/>
      <c r="C282" s="163" t="s">
        <v>357</v>
      </c>
      <c r="D282" s="163" t="s">
        <v>152</v>
      </c>
      <c r="E282" s="164" t="s">
        <v>358</v>
      </c>
      <c r="F282" s="165" t="s">
        <v>359</v>
      </c>
      <c r="G282" s="166" t="s">
        <v>155</v>
      </c>
      <c r="H282" s="167">
        <v>462.75700000000001</v>
      </c>
      <c r="I282" s="22"/>
      <c r="J282" s="168">
        <f>ROUND(I282*H282,0)</f>
        <v>0</v>
      </c>
      <c r="K282" s="165" t="s">
        <v>156</v>
      </c>
      <c r="L282" s="51"/>
      <c r="M282" s="169" t="s">
        <v>1</v>
      </c>
      <c r="N282" s="170" t="s">
        <v>42</v>
      </c>
      <c r="P282" s="171">
        <f>O282*H282</f>
        <v>0</v>
      </c>
      <c r="Q282" s="171">
        <v>2.1000000000000001E-4</v>
      </c>
      <c r="R282" s="171">
        <f>Q282*H282</f>
        <v>9.7178970000000003E-2</v>
      </c>
      <c r="S282" s="171">
        <v>0</v>
      </c>
      <c r="T282" s="172">
        <f>S282*H282</f>
        <v>0</v>
      </c>
      <c r="AR282" s="173" t="s">
        <v>157</v>
      </c>
      <c r="AT282" s="173" t="s">
        <v>152</v>
      </c>
      <c r="AU282" s="173" t="s">
        <v>86</v>
      </c>
      <c r="AY282" s="39" t="s">
        <v>150</v>
      </c>
      <c r="BE282" s="174">
        <f>IF(N282="základní",J282,0)</f>
        <v>0</v>
      </c>
      <c r="BF282" s="174">
        <f>IF(N282="snížená",J282,0)</f>
        <v>0</v>
      </c>
      <c r="BG282" s="174">
        <f>IF(N282="zákl. přenesená",J282,0)</f>
        <v>0</v>
      </c>
      <c r="BH282" s="174">
        <f>IF(N282="sníž. přenesená",J282,0)</f>
        <v>0</v>
      </c>
      <c r="BI282" s="174">
        <f>IF(N282="nulová",J282,0)</f>
        <v>0</v>
      </c>
      <c r="BJ282" s="39" t="s">
        <v>8</v>
      </c>
      <c r="BK282" s="174">
        <f>ROUND(I282*H282,0)</f>
        <v>0</v>
      </c>
      <c r="BL282" s="39" t="s">
        <v>157</v>
      </c>
      <c r="BM282" s="173" t="s">
        <v>360</v>
      </c>
    </row>
    <row r="283" spans="2:65" s="176" customFormat="1" x14ac:dyDescent="0.2">
      <c r="B283" s="175"/>
      <c r="D283" s="177" t="s">
        <v>159</v>
      </c>
      <c r="E283" s="178" t="s">
        <v>1</v>
      </c>
      <c r="F283" s="179" t="s">
        <v>361</v>
      </c>
      <c r="H283" s="180">
        <v>360.27699999999999</v>
      </c>
      <c r="I283" s="23"/>
      <c r="L283" s="175"/>
      <c r="M283" s="181"/>
      <c r="T283" s="182"/>
      <c r="AT283" s="178" t="s">
        <v>159</v>
      </c>
      <c r="AU283" s="178" t="s">
        <v>86</v>
      </c>
      <c r="AV283" s="176" t="s">
        <v>86</v>
      </c>
      <c r="AW283" s="176" t="s">
        <v>33</v>
      </c>
      <c r="AX283" s="176" t="s">
        <v>77</v>
      </c>
      <c r="AY283" s="178" t="s">
        <v>150</v>
      </c>
    </row>
    <row r="284" spans="2:65" s="176" customFormat="1" x14ac:dyDescent="0.2">
      <c r="B284" s="175"/>
      <c r="D284" s="177" t="s">
        <v>159</v>
      </c>
      <c r="E284" s="178" t="s">
        <v>1</v>
      </c>
      <c r="F284" s="179" t="s">
        <v>362</v>
      </c>
      <c r="H284" s="180">
        <v>102.48</v>
      </c>
      <c r="I284" s="23"/>
      <c r="L284" s="175"/>
      <c r="M284" s="181"/>
      <c r="T284" s="182"/>
      <c r="AT284" s="178" t="s">
        <v>159</v>
      </c>
      <c r="AU284" s="178" t="s">
        <v>86</v>
      </c>
      <c r="AV284" s="176" t="s">
        <v>86</v>
      </c>
      <c r="AW284" s="176" t="s">
        <v>33</v>
      </c>
      <c r="AX284" s="176" t="s">
        <v>77</v>
      </c>
      <c r="AY284" s="178" t="s">
        <v>150</v>
      </c>
    </row>
    <row r="285" spans="2:65" s="184" customFormat="1" x14ac:dyDescent="0.2">
      <c r="B285" s="183"/>
      <c r="D285" s="177" t="s">
        <v>159</v>
      </c>
      <c r="E285" s="185" t="s">
        <v>1</v>
      </c>
      <c r="F285" s="186" t="s">
        <v>166</v>
      </c>
      <c r="H285" s="187">
        <v>462.75700000000001</v>
      </c>
      <c r="I285" s="24"/>
      <c r="L285" s="183"/>
      <c r="M285" s="188"/>
      <c r="T285" s="189"/>
      <c r="AT285" s="185" t="s">
        <v>159</v>
      </c>
      <c r="AU285" s="185" t="s">
        <v>86</v>
      </c>
      <c r="AV285" s="184" t="s">
        <v>164</v>
      </c>
      <c r="AW285" s="184" t="s">
        <v>33</v>
      </c>
      <c r="AX285" s="184" t="s">
        <v>8</v>
      </c>
      <c r="AY285" s="185" t="s">
        <v>150</v>
      </c>
    </row>
    <row r="286" spans="2:65" s="52" customFormat="1" ht="24.2" customHeight="1" x14ac:dyDescent="0.2">
      <c r="B286" s="51"/>
      <c r="C286" s="163" t="s">
        <v>363</v>
      </c>
      <c r="D286" s="163" t="s">
        <v>152</v>
      </c>
      <c r="E286" s="164" t="s">
        <v>364</v>
      </c>
      <c r="F286" s="165" t="s">
        <v>365</v>
      </c>
      <c r="G286" s="166" t="s">
        <v>155</v>
      </c>
      <c r="H286" s="167">
        <v>543.923</v>
      </c>
      <c r="I286" s="22"/>
      <c r="J286" s="168">
        <f>ROUND(I286*H286,0)</f>
        <v>0</v>
      </c>
      <c r="K286" s="165" t="s">
        <v>156</v>
      </c>
      <c r="L286" s="51"/>
      <c r="M286" s="169" t="s">
        <v>1</v>
      </c>
      <c r="N286" s="170" t="s">
        <v>42</v>
      </c>
      <c r="P286" s="171">
        <f>O286*H286</f>
        <v>0</v>
      </c>
      <c r="Q286" s="171">
        <v>2.8E-5</v>
      </c>
      <c r="R286" s="171">
        <f>Q286*H286</f>
        <v>1.5229843999999999E-2</v>
      </c>
      <c r="S286" s="171">
        <v>0</v>
      </c>
      <c r="T286" s="172">
        <f>S286*H286</f>
        <v>0</v>
      </c>
      <c r="AR286" s="173" t="s">
        <v>157</v>
      </c>
      <c r="AT286" s="173" t="s">
        <v>152</v>
      </c>
      <c r="AU286" s="173" t="s">
        <v>86</v>
      </c>
      <c r="AY286" s="39" t="s">
        <v>150</v>
      </c>
      <c r="BE286" s="174">
        <f>IF(N286="základní",J286,0)</f>
        <v>0</v>
      </c>
      <c r="BF286" s="174">
        <f>IF(N286="snížená",J286,0)</f>
        <v>0</v>
      </c>
      <c r="BG286" s="174">
        <f>IF(N286="zákl. přenesená",J286,0)</f>
        <v>0</v>
      </c>
      <c r="BH286" s="174">
        <f>IF(N286="sníž. přenesená",J286,0)</f>
        <v>0</v>
      </c>
      <c r="BI286" s="174">
        <f>IF(N286="nulová",J286,0)</f>
        <v>0</v>
      </c>
      <c r="BJ286" s="39" t="s">
        <v>8</v>
      </c>
      <c r="BK286" s="174">
        <f>ROUND(I286*H286,0)</f>
        <v>0</v>
      </c>
      <c r="BL286" s="39" t="s">
        <v>157</v>
      </c>
      <c r="BM286" s="173" t="s">
        <v>366</v>
      </c>
    </row>
    <row r="287" spans="2:65" s="176" customFormat="1" x14ac:dyDescent="0.2">
      <c r="B287" s="175"/>
      <c r="D287" s="177" t="s">
        <v>159</v>
      </c>
      <c r="E287" s="178" t="s">
        <v>1</v>
      </c>
      <c r="F287" s="179" t="s">
        <v>367</v>
      </c>
      <c r="H287" s="180">
        <v>416.53</v>
      </c>
      <c r="I287" s="23"/>
      <c r="L287" s="175"/>
      <c r="M287" s="181"/>
      <c r="T287" s="182"/>
      <c r="AT287" s="178" t="s">
        <v>159</v>
      </c>
      <c r="AU287" s="178" t="s">
        <v>86</v>
      </c>
      <c r="AV287" s="176" t="s">
        <v>86</v>
      </c>
      <c r="AW287" s="176" t="s">
        <v>33</v>
      </c>
      <c r="AX287" s="176" t="s">
        <v>77</v>
      </c>
      <c r="AY287" s="178" t="s">
        <v>150</v>
      </c>
    </row>
    <row r="288" spans="2:65" s="176" customFormat="1" ht="22.5" x14ac:dyDescent="0.2">
      <c r="B288" s="175"/>
      <c r="D288" s="177" t="s">
        <v>159</v>
      </c>
      <c r="E288" s="178" t="s">
        <v>1</v>
      </c>
      <c r="F288" s="179" t="s">
        <v>368</v>
      </c>
      <c r="H288" s="180">
        <v>127.393</v>
      </c>
      <c r="I288" s="23"/>
      <c r="L288" s="175"/>
      <c r="M288" s="181"/>
      <c r="T288" s="182"/>
      <c r="AT288" s="178" t="s">
        <v>159</v>
      </c>
      <c r="AU288" s="178" t="s">
        <v>86</v>
      </c>
      <c r="AV288" s="176" t="s">
        <v>86</v>
      </c>
      <c r="AW288" s="176" t="s">
        <v>33</v>
      </c>
      <c r="AX288" s="176" t="s">
        <v>77</v>
      </c>
      <c r="AY288" s="178" t="s">
        <v>150</v>
      </c>
    </row>
    <row r="289" spans="2:65" s="184" customFormat="1" x14ac:dyDescent="0.2">
      <c r="B289" s="183"/>
      <c r="D289" s="177" t="s">
        <v>159</v>
      </c>
      <c r="E289" s="185" t="s">
        <v>1</v>
      </c>
      <c r="F289" s="186" t="s">
        <v>166</v>
      </c>
      <c r="H289" s="187">
        <v>543.923</v>
      </c>
      <c r="I289" s="24"/>
      <c r="L289" s="183"/>
      <c r="M289" s="188"/>
      <c r="T289" s="189"/>
      <c r="AT289" s="185" t="s">
        <v>159</v>
      </c>
      <c r="AU289" s="185" t="s">
        <v>86</v>
      </c>
      <c r="AV289" s="184" t="s">
        <v>164</v>
      </c>
      <c r="AW289" s="184" t="s">
        <v>33</v>
      </c>
      <c r="AX289" s="184" t="s">
        <v>8</v>
      </c>
      <c r="AY289" s="185" t="s">
        <v>150</v>
      </c>
    </row>
    <row r="290" spans="2:65" s="52" customFormat="1" ht="16.5" customHeight="1" x14ac:dyDescent="0.2">
      <c r="B290" s="51"/>
      <c r="C290" s="163" t="s">
        <v>369</v>
      </c>
      <c r="D290" s="163" t="s">
        <v>152</v>
      </c>
      <c r="E290" s="164" t="s">
        <v>370</v>
      </c>
      <c r="F290" s="165" t="s">
        <v>371</v>
      </c>
      <c r="G290" s="166" t="s">
        <v>155</v>
      </c>
      <c r="H290" s="167">
        <v>1</v>
      </c>
      <c r="I290" s="22"/>
      <c r="J290" s="168">
        <f>ROUND(I290*H290,0)</f>
        <v>0</v>
      </c>
      <c r="K290" s="165" t="s">
        <v>156</v>
      </c>
      <c r="L290" s="51"/>
      <c r="M290" s="169" t="s">
        <v>1</v>
      </c>
      <c r="N290" s="170" t="s">
        <v>42</v>
      </c>
      <c r="P290" s="171">
        <f>O290*H290</f>
        <v>0</v>
      </c>
      <c r="Q290" s="171">
        <v>1.3899999999999999E-4</v>
      </c>
      <c r="R290" s="171">
        <f>Q290*H290</f>
        <v>1.3899999999999999E-4</v>
      </c>
      <c r="S290" s="171">
        <v>0</v>
      </c>
      <c r="T290" s="172">
        <f>S290*H290</f>
        <v>0</v>
      </c>
      <c r="AR290" s="173" t="s">
        <v>157</v>
      </c>
      <c r="AT290" s="173" t="s">
        <v>152</v>
      </c>
      <c r="AU290" s="173" t="s">
        <v>86</v>
      </c>
      <c r="AY290" s="39" t="s">
        <v>150</v>
      </c>
      <c r="BE290" s="174">
        <f>IF(N290="základní",J290,0)</f>
        <v>0</v>
      </c>
      <c r="BF290" s="174">
        <f>IF(N290="snížená",J290,0)</f>
        <v>0</v>
      </c>
      <c r="BG290" s="174">
        <f>IF(N290="zákl. přenesená",J290,0)</f>
        <v>0</v>
      </c>
      <c r="BH290" s="174">
        <f>IF(N290="sníž. přenesená",J290,0)</f>
        <v>0</v>
      </c>
      <c r="BI290" s="174">
        <f>IF(N290="nulová",J290,0)</f>
        <v>0</v>
      </c>
      <c r="BJ290" s="39" t="s">
        <v>8</v>
      </c>
      <c r="BK290" s="174">
        <f>ROUND(I290*H290,0)</f>
        <v>0</v>
      </c>
      <c r="BL290" s="39" t="s">
        <v>157</v>
      </c>
      <c r="BM290" s="173" t="s">
        <v>372</v>
      </c>
    </row>
    <row r="291" spans="2:65" s="176" customFormat="1" x14ac:dyDescent="0.2">
      <c r="B291" s="175"/>
      <c r="D291" s="177" t="s">
        <v>159</v>
      </c>
      <c r="E291" s="178" t="s">
        <v>1</v>
      </c>
      <c r="F291" s="179" t="s">
        <v>373</v>
      </c>
      <c r="H291" s="180">
        <v>1</v>
      </c>
      <c r="I291" s="23"/>
      <c r="L291" s="175"/>
      <c r="M291" s="181"/>
      <c r="T291" s="182"/>
      <c r="AT291" s="178" t="s">
        <v>159</v>
      </c>
      <c r="AU291" s="178" t="s">
        <v>86</v>
      </c>
      <c r="AV291" s="176" t="s">
        <v>86</v>
      </c>
      <c r="AW291" s="176" t="s">
        <v>33</v>
      </c>
      <c r="AX291" s="176" t="s">
        <v>8</v>
      </c>
      <c r="AY291" s="178" t="s">
        <v>150</v>
      </c>
    </row>
    <row r="292" spans="2:65" s="52" customFormat="1" ht="16.5" customHeight="1" x14ac:dyDescent="0.2">
      <c r="B292" s="51"/>
      <c r="C292" s="163" t="s">
        <v>374</v>
      </c>
      <c r="D292" s="163" t="s">
        <v>152</v>
      </c>
      <c r="E292" s="164" t="s">
        <v>375</v>
      </c>
      <c r="F292" s="165" t="s">
        <v>376</v>
      </c>
      <c r="G292" s="166" t="s">
        <v>155</v>
      </c>
      <c r="H292" s="167">
        <v>6.4</v>
      </c>
      <c r="I292" s="22"/>
      <c r="J292" s="168">
        <f>ROUND(I292*H292,0)</f>
        <v>0</v>
      </c>
      <c r="K292" s="165" t="s">
        <v>156</v>
      </c>
      <c r="L292" s="51"/>
      <c r="M292" s="169" t="s">
        <v>1</v>
      </c>
      <c r="N292" s="170" t="s">
        <v>42</v>
      </c>
      <c r="P292" s="171">
        <f>O292*H292</f>
        <v>0</v>
      </c>
      <c r="Q292" s="171">
        <v>1.3899999999999999E-4</v>
      </c>
      <c r="R292" s="171">
        <f>Q292*H292</f>
        <v>8.8959999999999994E-4</v>
      </c>
      <c r="S292" s="171">
        <v>0</v>
      </c>
      <c r="T292" s="172">
        <f>S292*H292</f>
        <v>0</v>
      </c>
      <c r="AR292" s="173" t="s">
        <v>157</v>
      </c>
      <c r="AT292" s="173" t="s">
        <v>152</v>
      </c>
      <c r="AU292" s="173" t="s">
        <v>86</v>
      </c>
      <c r="AY292" s="39" t="s">
        <v>150</v>
      </c>
      <c r="BE292" s="174">
        <f>IF(N292="základní",J292,0)</f>
        <v>0</v>
      </c>
      <c r="BF292" s="174">
        <f>IF(N292="snížená",J292,0)</f>
        <v>0</v>
      </c>
      <c r="BG292" s="174">
        <f>IF(N292="zákl. přenesená",J292,0)</f>
        <v>0</v>
      </c>
      <c r="BH292" s="174">
        <f>IF(N292="sníž. přenesená",J292,0)</f>
        <v>0</v>
      </c>
      <c r="BI292" s="174">
        <f>IF(N292="nulová",J292,0)</f>
        <v>0</v>
      </c>
      <c r="BJ292" s="39" t="s">
        <v>8</v>
      </c>
      <c r="BK292" s="174">
        <f>ROUND(I292*H292,0)</f>
        <v>0</v>
      </c>
      <c r="BL292" s="39" t="s">
        <v>157</v>
      </c>
      <c r="BM292" s="173" t="s">
        <v>377</v>
      </c>
    </row>
    <row r="293" spans="2:65" s="176" customFormat="1" x14ac:dyDescent="0.2">
      <c r="B293" s="175"/>
      <c r="D293" s="177" t="s">
        <v>159</v>
      </c>
      <c r="E293" s="178" t="s">
        <v>1</v>
      </c>
      <c r="F293" s="179" t="s">
        <v>378</v>
      </c>
      <c r="H293" s="180">
        <v>6.4</v>
      </c>
      <c r="I293" s="23"/>
      <c r="L293" s="175"/>
      <c r="M293" s="181"/>
      <c r="T293" s="182"/>
      <c r="AT293" s="178" t="s">
        <v>159</v>
      </c>
      <c r="AU293" s="178" t="s">
        <v>86</v>
      </c>
      <c r="AV293" s="176" t="s">
        <v>86</v>
      </c>
      <c r="AW293" s="176" t="s">
        <v>33</v>
      </c>
      <c r="AX293" s="176" t="s">
        <v>8</v>
      </c>
      <c r="AY293" s="178" t="s">
        <v>150</v>
      </c>
    </row>
    <row r="294" spans="2:65" s="52" customFormat="1" ht="16.5" customHeight="1" x14ac:dyDescent="0.2">
      <c r="B294" s="51"/>
      <c r="C294" s="163" t="s">
        <v>379</v>
      </c>
      <c r="D294" s="163" t="s">
        <v>152</v>
      </c>
      <c r="E294" s="164" t="s">
        <v>380</v>
      </c>
      <c r="F294" s="165" t="s">
        <v>381</v>
      </c>
      <c r="G294" s="166" t="s">
        <v>171</v>
      </c>
      <c r="H294" s="167">
        <v>27.219000000000001</v>
      </c>
      <c r="I294" s="22"/>
      <c r="J294" s="168">
        <f>ROUND(I294*H294,0)</f>
        <v>0</v>
      </c>
      <c r="K294" s="165" t="s">
        <v>156</v>
      </c>
      <c r="L294" s="51"/>
      <c r="M294" s="169" t="s">
        <v>1</v>
      </c>
      <c r="N294" s="170" t="s">
        <v>42</v>
      </c>
      <c r="P294" s="171">
        <f>O294*H294</f>
        <v>0</v>
      </c>
      <c r="Q294" s="171">
        <v>0</v>
      </c>
      <c r="R294" s="171">
        <f>Q294*H294</f>
        <v>0</v>
      </c>
      <c r="S294" s="171">
        <v>2</v>
      </c>
      <c r="T294" s="172">
        <f>S294*H294</f>
        <v>54.438000000000002</v>
      </c>
      <c r="AR294" s="173" t="s">
        <v>157</v>
      </c>
      <c r="AT294" s="173" t="s">
        <v>152</v>
      </c>
      <c r="AU294" s="173" t="s">
        <v>86</v>
      </c>
      <c r="AY294" s="39" t="s">
        <v>150</v>
      </c>
      <c r="BE294" s="174">
        <f>IF(N294="základní",J294,0)</f>
        <v>0</v>
      </c>
      <c r="BF294" s="174">
        <f>IF(N294="snížená",J294,0)</f>
        <v>0</v>
      </c>
      <c r="BG294" s="174">
        <f>IF(N294="zákl. přenesená",J294,0)</f>
        <v>0</v>
      </c>
      <c r="BH294" s="174">
        <f>IF(N294="sníž. přenesená",J294,0)</f>
        <v>0</v>
      </c>
      <c r="BI294" s="174">
        <f>IF(N294="nulová",J294,0)</f>
        <v>0</v>
      </c>
      <c r="BJ294" s="39" t="s">
        <v>8</v>
      </c>
      <c r="BK294" s="174">
        <f>ROUND(I294*H294,0)</f>
        <v>0</v>
      </c>
      <c r="BL294" s="39" t="s">
        <v>157</v>
      </c>
      <c r="BM294" s="173" t="s">
        <v>382</v>
      </c>
    </row>
    <row r="295" spans="2:65" s="176" customFormat="1" x14ac:dyDescent="0.2">
      <c r="B295" s="175"/>
      <c r="D295" s="177" t="s">
        <v>159</v>
      </c>
      <c r="E295" s="178" t="s">
        <v>1</v>
      </c>
      <c r="F295" s="179" t="s">
        <v>383</v>
      </c>
      <c r="H295" s="180">
        <v>27.219000000000001</v>
      </c>
      <c r="I295" s="23"/>
      <c r="L295" s="175"/>
      <c r="M295" s="181"/>
      <c r="T295" s="182"/>
      <c r="AT295" s="178" t="s">
        <v>159</v>
      </c>
      <c r="AU295" s="178" t="s">
        <v>86</v>
      </c>
      <c r="AV295" s="176" t="s">
        <v>86</v>
      </c>
      <c r="AW295" s="176" t="s">
        <v>33</v>
      </c>
      <c r="AX295" s="176" t="s">
        <v>77</v>
      </c>
      <c r="AY295" s="178" t="s">
        <v>150</v>
      </c>
    </row>
    <row r="296" spans="2:65" s="184" customFormat="1" x14ac:dyDescent="0.2">
      <c r="B296" s="183"/>
      <c r="D296" s="177" t="s">
        <v>159</v>
      </c>
      <c r="E296" s="185" t="s">
        <v>1</v>
      </c>
      <c r="F296" s="186" t="s">
        <v>166</v>
      </c>
      <c r="H296" s="187">
        <v>27.219000000000001</v>
      </c>
      <c r="I296" s="24"/>
      <c r="L296" s="183"/>
      <c r="M296" s="188"/>
      <c r="T296" s="189"/>
      <c r="AT296" s="185" t="s">
        <v>159</v>
      </c>
      <c r="AU296" s="185" t="s">
        <v>86</v>
      </c>
      <c r="AV296" s="184" t="s">
        <v>164</v>
      </c>
      <c r="AW296" s="184" t="s">
        <v>33</v>
      </c>
      <c r="AX296" s="184" t="s">
        <v>8</v>
      </c>
      <c r="AY296" s="185" t="s">
        <v>150</v>
      </c>
    </row>
    <row r="297" spans="2:65" s="52" customFormat="1" ht="37.9" customHeight="1" x14ac:dyDescent="0.2">
      <c r="B297" s="51"/>
      <c r="C297" s="163" t="s">
        <v>384</v>
      </c>
      <c r="D297" s="163" t="s">
        <v>152</v>
      </c>
      <c r="E297" s="164" t="s">
        <v>385</v>
      </c>
      <c r="F297" s="165" t="s">
        <v>386</v>
      </c>
      <c r="G297" s="166" t="s">
        <v>171</v>
      </c>
      <c r="H297" s="167">
        <v>59.523000000000003</v>
      </c>
      <c r="I297" s="22"/>
      <c r="J297" s="168">
        <f>ROUND(I297*H297,0)</f>
        <v>0</v>
      </c>
      <c r="K297" s="165" t="s">
        <v>156</v>
      </c>
      <c r="L297" s="51"/>
      <c r="M297" s="169" t="s">
        <v>1</v>
      </c>
      <c r="N297" s="170" t="s">
        <v>42</v>
      </c>
      <c r="P297" s="171">
        <f>O297*H297</f>
        <v>0</v>
      </c>
      <c r="Q297" s="171">
        <v>0</v>
      </c>
      <c r="R297" s="171">
        <f>Q297*H297</f>
        <v>0</v>
      </c>
      <c r="S297" s="171">
        <v>2.2000000000000002</v>
      </c>
      <c r="T297" s="172">
        <f>S297*H297</f>
        <v>130.95060000000001</v>
      </c>
      <c r="AR297" s="173" t="s">
        <v>157</v>
      </c>
      <c r="AT297" s="173" t="s">
        <v>152</v>
      </c>
      <c r="AU297" s="173" t="s">
        <v>86</v>
      </c>
      <c r="AY297" s="39" t="s">
        <v>150</v>
      </c>
      <c r="BE297" s="174">
        <f>IF(N297="základní",J297,0)</f>
        <v>0</v>
      </c>
      <c r="BF297" s="174">
        <f>IF(N297="snížená",J297,0)</f>
        <v>0</v>
      </c>
      <c r="BG297" s="174">
        <f>IF(N297="zákl. přenesená",J297,0)</f>
        <v>0</v>
      </c>
      <c r="BH297" s="174">
        <f>IF(N297="sníž. přenesená",J297,0)</f>
        <v>0</v>
      </c>
      <c r="BI297" s="174">
        <f>IF(N297="nulová",J297,0)</f>
        <v>0</v>
      </c>
      <c r="BJ297" s="39" t="s">
        <v>8</v>
      </c>
      <c r="BK297" s="174">
        <f>ROUND(I297*H297,0)</f>
        <v>0</v>
      </c>
      <c r="BL297" s="39" t="s">
        <v>157</v>
      </c>
      <c r="BM297" s="173" t="s">
        <v>387</v>
      </c>
    </row>
    <row r="298" spans="2:65" s="176" customFormat="1" ht="22.5" x14ac:dyDescent="0.2">
      <c r="B298" s="175"/>
      <c r="D298" s="177" t="s">
        <v>159</v>
      </c>
      <c r="E298" s="178" t="s">
        <v>1</v>
      </c>
      <c r="F298" s="179" t="s">
        <v>388</v>
      </c>
      <c r="H298" s="180">
        <v>56.954999999999998</v>
      </c>
      <c r="I298" s="23"/>
      <c r="L298" s="175"/>
      <c r="M298" s="181"/>
      <c r="T298" s="182"/>
      <c r="AT298" s="178" t="s">
        <v>159</v>
      </c>
      <c r="AU298" s="178" t="s">
        <v>86</v>
      </c>
      <c r="AV298" s="176" t="s">
        <v>86</v>
      </c>
      <c r="AW298" s="176" t="s">
        <v>33</v>
      </c>
      <c r="AX298" s="176" t="s">
        <v>77</v>
      </c>
      <c r="AY298" s="178" t="s">
        <v>150</v>
      </c>
    </row>
    <row r="299" spans="2:65" s="176" customFormat="1" x14ac:dyDescent="0.2">
      <c r="B299" s="175"/>
      <c r="D299" s="177" t="s">
        <v>159</v>
      </c>
      <c r="E299" s="178" t="s">
        <v>1</v>
      </c>
      <c r="F299" s="179" t="s">
        <v>389</v>
      </c>
      <c r="H299" s="180">
        <v>2.1</v>
      </c>
      <c r="I299" s="23"/>
      <c r="L299" s="175"/>
      <c r="M299" s="181"/>
      <c r="T299" s="182"/>
      <c r="AT299" s="178" t="s">
        <v>159</v>
      </c>
      <c r="AU299" s="178" t="s">
        <v>86</v>
      </c>
      <c r="AV299" s="176" t="s">
        <v>86</v>
      </c>
      <c r="AW299" s="176" t="s">
        <v>33</v>
      </c>
      <c r="AX299" s="176" t="s">
        <v>77</v>
      </c>
      <c r="AY299" s="178" t="s">
        <v>150</v>
      </c>
    </row>
    <row r="300" spans="2:65" s="176" customFormat="1" x14ac:dyDescent="0.2">
      <c r="B300" s="175"/>
      <c r="D300" s="177" t="s">
        <v>159</v>
      </c>
      <c r="E300" s="178" t="s">
        <v>1</v>
      </c>
      <c r="F300" s="179" t="s">
        <v>390</v>
      </c>
      <c r="H300" s="180">
        <v>2.58</v>
      </c>
      <c r="I300" s="23"/>
      <c r="L300" s="175"/>
      <c r="M300" s="181"/>
      <c r="T300" s="182"/>
      <c r="AT300" s="178" t="s">
        <v>159</v>
      </c>
      <c r="AU300" s="178" t="s">
        <v>86</v>
      </c>
      <c r="AV300" s="176" t="s">
        <v>86</v>
      </c>
      <c r="AW300" s="176" t="s">
        <v>33</v>
      </c>
      <c r="AX300" s="176" t="s">
        <v>77</v>
      </c>
      <c r="AY300" s="178" t="s">
        <v>150</v>
      </c>
    </row>
    <row r="301" spans="2:65" s="176" customFormat="1" x14ac:dyDescent="0.2">
      <c r="B301" s="175"/>
      <c r="D301" s="177" t="s">
        <v>159</v>
      </c>
      <c r="E301" s="178" t="s">
        <v>1</v>
      </c>
      <c r="F301" s="179" t="s">
        <v>391</v>
      </c>
      <c r="H301" s="180">
        <v>5.94</v>
      </c>
      <c r="I301" s="23"/>
      <c r="L301" s="175"/>
      <c r="M301" s="181"/>
      <c r="T301" s="182"/>
      <c r="AT301" s="178" t="s">
        <v>159</v>
      </c>
      <c r="AU301" s="178" t="s">
        <v>86</v>
      </c>
      <c r="AV301" s="176" t="s">
        <v>86</v>
      </c>
      <c r="AW301" s="176" t="s">
        <v>33</v>
      </c>
      <c r="AX301" s="176" t="s">
        <v>77</v>
      </c>
      <c r="AY301" s="178" t="s">
        <v>150</v>
      </c>
    </row>
    <row r="302" spans="2:65" s="184" customFormat="1" x14ac:dyDescent="0.2">
      <c r="B302" s="183"/>
      <c r="D302" s="177" t="s">
        <v>159</v>
      </c>
      <c r="E302" s="185" t="s">
        <v>1</v>
      </c>
      <c r="F302" s="186" t="s">
        <v>166</v>
      </c>
      <c r="H302" s="187">
        <v>67.575000000000003</v>
      </c>
      <c r="I302" s="24"/>
      <c r="L302" s="183"/>
      <c r="M302" s="188"/>
      <c r="T302" s="189"/>
      <c r="AT302" s="185" t="s">
        <v>159</v>
      </c>
      <c r="AU302" s="185" t="s">
        <v>86</v>
      </c>
      <c r="AV302" s="184" t="s">
        <v>164</v>
      </c>
      <c r="AW302" s="184" t="s">
        <v>33</v>
      </c>
      <c r="AX302" s="184" t="s">
        <v>77</v>
      </c>
      <c r="AY302" s="185" t="s">
        <v>150</v>
      </c>
    </row>
    <row r="303" spans="2:65" s="176" customFormat="1" x14ac:dyDescent="0.2">
      <c r="B303" s="175"/>
      <c r="D303" s="177" t="s">
        <v>159</v>
      </c>
      <c r="E303" s="178" t="s">
        <v>1</v>
      </c>
      <c r="F303" s="179" t="s">
        <v>1416</v>
      </c>
      <c r="H303" s="180">
        <v>59.523000000000003</v>
      </c>
      <c r="I303" s="23"/>
      <c r="L303" s="175"/>
      <c r="M303" s="181"/>
      <c r="T303" s="182"/>
      <c r="AT303" s="178" t="s">
        <v>159</v>
      </c>
      <c r="AU303" s="178" t="s">
        <v>86</v>
      </c>
      <c r="AV303" s="176" t="s">
        <v>86</v>
      </c>
      <c r="AW303" s="176" t="s">
        <v>33</v>
      </c>
      <c r="AX303" s="176" t="s">
        <v>77</v>
      </c>
      <c r="AY303" s="178" t="s">
        <v>150</v>
      </c>
    </row>
    <row r="304" spans="2:65" s="184" customFormat="1" x14ac:dyDescent="0.2">
      <c r="B304" s="183"/>
      <c r="D304" s="177" t="s">
        <v>159</v>
      </c>
      <c r="E304" s="185" t="s">
        <v>1</v>
      </c>
      <c r="F304" s="186" t="s">
        <v>166</v>
      </c>
      <c r="H304" s="187">
        <v>59.523000000000003</v>
      </c>
      <c r="I304" s="24"/>
      <c r="L304" s="183"/>
      <c r="M304" s="188"/>
      <c r="T304" s="189"/>
      <c r="AT304" s="185" t="s">
        <v>159</v>
      </c>
      <c r="AU304" s="185" t="s">
        <v>86</v>
      </c>
      <c r="AV304" s="184" t="s">
        <v>164</v>
      </c>
      <c r="AW304" s="184" t="s">
        <v>33</v>
      </c>
      <c r="AX304" s="184" t="s">
        <v>8</v>
      </c>
      <c r="AY304" s="185" t="s">
        <v>150</v>
      </c>
    </row>
    <row r="305" spans="2:65" s="52" customFormat="1" ht="33" customHeight="1" x14ac:dyDescent="0.2">
      <c r="B305" s="51"/>
      <c r="C305" s="163" t="s">
        <v>392</v>
      </c>
      <c r="D305" s="163" t="s">
        <v>152</v>
      </c>
      <c r="E305" s="164" t="s">
        <v>393</v>
      </c>
      <c r="F305" s="165" t="s">
        <v>394</v>
      </c>
      <c r="G305" s="166" t="s">
        <v>171</v>
      </c>
      <c r="H305" s="167">
        <v>80.762</v>
      </c>
      <c r="I305" s="22"/>
      <c r="J305" s="168">
        <f>ROUND(I305*H305,0)</f>
        <v>0</v>
      </c>
      <c r="K305" s="165" t="s">
        <v>156</v>
      </c>
      <c r="L305" s="51"/>
      <c r="M305" s="169" t="s">
        <v>1</v>
      </c>
      <c r="N305" s="170" t="s">
        <v>42</v>
      </c>
      <c r="P305" s="171">
        <f>O305*H305</f>
        <v>0</v>
      </c>
      <c r="Q305" s="171">
        <v>0</v>
      </c>
      <c r="R305" s="171">
        <f>Q305*H305</f>
        <v>0</v>
      </c>
      <c r="S305" s="171">
        <v>2.2000000000000002</v>
      </c>
      <c r="T305" s="172">
        <f>S305*H305</f>
        <v>177.67640000000003</v>
      </c>
      <c r="AR305" s="173" t="s">
        <v>157</v>
      </c>
      <c r="AT305" s="173" t="s">
        <v>152</v>
      </c>
      <c r="AU305" s="173" t="s">
        <v>86</v>
      </c>
      <c r="AY305" s="39" t="s">
        <v>150</v>
      </c>
      <c r="BE305" s="174">
        <f>IF(N305="základní",J305,0)</f>
        <v>0</v>
      </c>
      <c r="BF305" s="174">
        <f>IF(N305="snížená",J305,0)</f>
        <v>0</v>
      </c>
      <c r="BG305" s="174">
        <f>IF(N305="zákl. přenesená",J305,0)</f>
        <v>0</v>
      </c>
      <c r="BH305" s="174">
        <f>IF(N305="sníž. přenesená",J305,0)</f>
        <v>0</v>
      </c>
      <c r="BI305" s="174">
        <f>IF(N305="nulová",J305,0)</f>
        <v>0</v>
      </c>
      <c r="BJ305" s="39" t="s">
        <v>8</v>
      </c>
      <c r="BK305" s="174">
        <f>ROUND(I305*H305,0)</f>
        <v>0</v>
      </c>
      <c r="BL305" s="39" t="s">
        <v>157</v>
      </c>
      <c r="BM305" s="173" t="s">
        <v>395</v>
      </c>
    </row>
    <row r="306" spans="2:65" s="176" customFormat="1" ht="22.5" x14ac:dyDescent="0.2">
      <c r="B306" s="175"/>
      <c r="D306" s="177" t="s">
        <v>159</v>
      </c>
      <c r="E306" s="178" t="s">
        <v>1</v>
      </c>
      <c r="F306" s="179" t="s">
        <v>396</v>
      </c>
      <c r="H306" s="180">
        <v>75.94</v>
      </c>
      <c r="I306" s="23"/>
      <c r="L306" s="175"/>
      <c r="M306" s="181"/>
      <c r="T306" s="182"/>
      <c r="AT306" s="178" t="s">
        <v>159</v>
      </c>
      <c r="AU306" s="178" t="s">
        <v>86</v>
      </c>
      <c r="AV306" s="176" t="s">
        <v>86</v>
      </c>
      <c r="AW306" s="176" t="s">
        <v>33</v>
      </c>
      <c r="AX306" s="176" t="s">
        <v>77</v>
      </c>
      <c r="AY306" s="178" t="s">
        <v>150</v>
      </c>
    </row>
    <row r="307" spans="2:65" s="176" customFormat="1" x14ac:dyDescent="0.2">
      <c r="B307" s="175"/>
      <c r="D307" s="177" t="s">
        <v>159</v>
      </c>
      <c r="E307" s="178" t="s">
        <v>1</v>
      </c>
      <c r="F307" s="179" t="s">
        <v>389</v>
      </c>
      <c r="H307" s="180">
        <v>2.1</v>
      </c>
      <c r="I307" s="23"/>
      <c r="L307" s="175"/>
      <c r="M307" s="181"/>
      <c r="T307" s="182"/>
      <c r="AT307" s="178" t="s">
        <v>159</v>
      </c>
      <c r="AU307" s="178" t="s">
        <v>86</v>
      </c>
      <c r="AV307" s="176" t="s">
        <v>86</v>
      </c>
      <c r="AW307" s="176" t="s">
        <v>33</v>
      </c>
      <c r="AX307" s="176" t="s">
        <v>77</v>
      </c>
      <c r="AY307" s="178" t="s">
        <v>150</v>
      </c>
    </row>
    <row r="308" spans="2:65" s="176" customFormat="1" x14ac:dyDescent="0.2">
      <c r="B308" s="175"/>
      <c r="D308" s="177" t="s">
        <v>159</v>
      </c>
      <c r="E308" s="178" t="s">
        <v>1</v>
      </c>
      <c r="F308" s="179" t="s">
        <v>390</v>
      </c>
      <c r="H308" s="180">
        <v>2.58</v>
      </c>
      <c r="I308" s="23"/>
      <c r="L308" s="175"/>
      <c r="M308" s="181"/>
      <c r="T308" s="182"/>
      <c r="AT308" s="178" t="s">
        <v>159</v>
      </c>
      <c r="AU308" s="178" t="s">
        <v>86</v>
      </c>
      <c r="AV308" s="176" t="s">
        <v>86</v>
      </c>
      <c r="AW308" s="176" t="s">
        <v>33</v>
      </c>
      <c r="AX308" s="176" t="s">
        <v>77</v>
      </c>
      <c r="AY308" s="178" t="s">
        <v>150</v>
      </c>
    </row>
    <row r="309" spans="2:65" s="176" customFormat="1" x14ac:dyDescent="0.2">
      <c r="B309" s="175"/>
      <c r="D309" s="177" t="s">
        <v>159</v>
      </c>
      <c r="E309" s="178" t="s">
        <v>1</v>
      </c>
      <c r="F309" s="179" t="s">
        <v>391</v>
      </c>
      <c r="H309" s="180">
        <v>5.94</v>
      </c>
      <c r="I309" s="23"/>
      <c r="L309" s="175"/>
      <c r="M309" s="181"/>
      <c r="T309" s="182"/>
      <c r="AT309" s="178" t="s">
        <v>159</v>
      </c>
      <c r="AU309" s="178" t="s">
        <v>86</v>
      </c>
      <c r="AV309" s="176" t="s">
        <v>86</v>
      </c>
      <c r="AW309" s="176" t="s">
        <v>33</v>
      </c>
      <c r="AX309" s="176" t="s">
        <v>77</v>
      </c>
      <c r="AY309" s="178" t="s">
        <v>150</v>
      </c>
    </row>
    <row r="310" spans="2:65" s="184" customFormat="1" x14ac:dyDescent="0.2">
      <c r="B310" s="183"/>
      <c r="D310" s="177" t="s">
        <v>159</v>
      </c>
      <c r="E310" s="185" t="s">
        <v>1</v>
      </c>
      <c r="F310" s="186" t="s">
        <v>166</v>
      </c>
      <c r="H310" s="187">
        <v>86.56</v>
      </c>
      <c r="I310" s="24"/>
      <c r="L310" s="183"/>
      <c r="M310" s="188"/>
      <c r="T310" s="189"/>
      <c r="AT310" s="185" t="s">
        <v>159</v>
      </c>
      <c r="AU310" s="185" t="s">
        <v>86</v>
      </c>
      <c r="AV310" s="184" t="s">
        <v>164</v>
      </c>
      <c r="AW310" s="184" t="s">
        <v>33</v>
      </c>
      <c r="AX310" s="184" t="s">
        <v>77</v>
      </c>
      <c r="AY310" s="185" t="s">
        <v>150</v>
      </c>
    </row>
    <row r="311" spans="2:65" s="176" customFormat="1" x14ac:dyDescent="0.2">
      <c r="B311" s="175"/>
      <c r="D311" s="177" t="s">
        <v>159</v>
      </c>
      <c r="E311" s="178" t="s">
        <v>1</v>
      </c>
      <c r="F311" s="179" t="s">
        <v>1417</v>
      </c>
      <c r="H311" s="180">
        <v>80.762</v>
      </c>
      <c r="I311" s="23"/>
      <c r="L311" s="175"/>
      <c r="M311" s="181"/>
      <c r="T311" s="182"/>
      <c r="AT311" s="178" t="s">
        <v>159</v>
      </c>
      <c r="AU311" s="178" t="s">
        <v>86</v>
      </c>
      <c r="AV311" s="176" t="s">
        <v>86</v>
      </c>
      <c r="AW311" s="176" t="s">
        <v>33</v>
      </c>
      <c r="AX311" s="176" t="s">
        <v>77</v>
      </c>
      <c r="AY311" s="178" t="s">
        <v>150</v>
      </c>
    </row>
    <row r="312" spans="2:65" s="184" customFormat="1" x14ac:dyDescent="0.2">
      <c r="B312" s="183"/>
      <c r="D312" s="177" t="s">
        <v>159</v>
      </c>
      <c r="E312" s="185" t="s">
        <v>1</v>
      </c>
      <c r="F312" s="186" t="s">
        <v>166</v>
      </c>
      <c r="H312" s="187">
        <v>80.762</v>
      </c>
      <c r="I312" s="24"/>
      <c r="L312" s="183"/>
      <c r="M312" s="188"/>
      <c r="T312" s="189"/>
      <c r="AT312" s="185" t="s">
        <v>159</v>
      </c>
      <c r="AU312" s="185" t="s">
        <v>86</v>
      </c>
      <c r="AV312" s="184" t="s">
        <v>164</v>
      </c>
      <c r="AW312" s="184" t="s">
        <v>33</v>
      </c>
      <c r="AX312" s="184" t="s">
        <v>8</v>
      </c>
      <c r="AY312" s="185" t="s">
        <v>150</v>
      </c>
    </row>
    <row r="313" spans="2:65" s="52" customFormat="1" ht="33" customHeight="1" x14ac:dyDescent="0.2">
      <c r="B313" s="51"/>
      <c r="C313" s="163" t="s">
        <v>397</v>
      </c>
      <c r="D313" s="163" t="s">
        <v>152</v>
      </c>
      <c r="E313" s="164" t="s">
        <v>398</v>
      </c>
      <c r="F313" s="165" t="s">
        <v>399</v>
      </c>
      <c r="G313" s="166" t="s">
        <v>155</v>
      </c>
      <c r="H313" s="167">
        <v>195.18899999999999</v>
      </c>
      <c r="I313" s="22"/>
      <c r="J313" s="168">
        <f>ROUND(I313*H313,0)</f>
        <v>0</v>
      </c>
      <c r="K313" s="165" t="s">
        <v>156</v>
      </c>
      <c r="L313" s="51"/>
      <c r="M313" s="169" t="s">
        <v>1</v>
      </c>
      <c r="N313" s="170" t="s">
        <v>42</v>
      </c>
      <c r="P313" s="171">
        <f>O313*H313</f>
        <v>0</v>
      </c>
      <c r="Q313" s="171">
        <v>0</v>
      </c>
      <c r="R313" s="171">
        <f>Q313*H313</f>
        <v>0</v>
      </c>
      <c r="S313" s="171">
        <v>0.12</v>
      </c>
      <c r="T313" s="172">
        <f>S313*H313</f>
        <v>23.42268</v>
      </c>
      <c r="AR313" s="173" t="s">
        <v>157</v>
      </c>
      <c r="AT313" s="173" t="s">
        <v>152</v>
      </c>
      <c r="AU313" s="173" t="s">
        <v>86</v>
      </c>
      <c r="AY313" s="39" t="s">
        <v>150</v>
      </c>
      <c r="BE313" s="174">
        <f>IF(N313="základní",J313,0)</f>
        <v>0</v>
      </c>
      <c r="BF313" s="174">
        <f>IF(N313="snížená",J313,0)</f>
        <v>0</v>
      </c>
      <c r="BG313" s="174">
        <f>IF(N313="zákl. přenesená",J313,0)</f>
        <v>0</v>
      </c>
      <c r="BH313" s="174">
        <f>IF(N313="sníž. přenesená",J313,0)</f>
        <v>0</v>
      </c>
      <c r="BI313" s="174">
        <f>IF(N313="nulová",J313,0)</f>
        <v>0</v>
      </c>
      <c r="BJ313" s="39" t="s">
        <v>8</v>
      </c>
      <c r="BK313" s="174">
        <f>ROUND(I313*H313,0)</f>
        <v>0</v>
      </c>
      <c r="BL313" s="39" t="s">
        <v>157</v>
      </c>
      <c r="BM313" s="173" t="s">
        <v>400</v>
      </c>
    </row>
    <row r="314" spans="2:65" s="176" customFormat="1" ht="22.5" x14ac:dyDescent="0.2">
      <c r="B314" s="175"/>
      <c r="D314" s="177" t="s">
        <v>159</v>
      </c>
      <c r="E314" s="178" t="s">
        <v>1</v>
      </c>
      <c r="F314" s="179" t="s">
        <v>401</v>
      </c>
      <c r="H314" s="180">
        <v>379.7</v>
      </c>
      <c r="I314" s="23"/>
      <c r="L314" s="175"/>
      <c r="M314" s="181"/>
      <c r="T314" s="182"/>
      <c r="AT314" s="178" t="s">
        <v>159</v>
      </c>
      <c r="AU314" s="178" t="s">
        <v>86</v>
      </c>
      <c r="AV314" s="176" t="s">
        <v>86</v>
      </c>
      <c r="AW314" s="176" t="s">
        <v>33</v>
      </c>
      <c r="AX314" s="176" t="s">
        <v>77</v>
      </c>
      <c r="AY314" s="178" t="s">
        <v>150</v>
      </c>
    </row>
    <row r="315" spans="2:65" s="184" customFormat="1" x14ac:dyDescent="0.2">
      <c r="B315" s="183"/>
      <c r="D315" s="177" t="s">
        <v>159</v>
      </c>
      <c r="E315" s="185" t="s">
        <v>1</v>
      </c>
      <c r="F315" s="186" t="s">
        <v>166</v>
      </c>
      <c r="H315" s="187">
        <v>379.7</v>
      </c>
      <c r="I315" s="24"/>
      <c r="L315" s="183"/>
      <c r="M315" s="188"/>
      <c r="T315" s="189"/>
      <c r="AT315" s="185" t="s">
        <v>159</v>
      </c>
      <c r="AU315" s="185" t="s">
        <v>86</v>
      </c>
      <c r="AV315" s="184" t="s">
        <v>164</v>
      </c>
      <c r="AW315" s="184" t="s">
        <v>33</v>
      </c>
      <c r="AX315" s="184" t="s">
        <v>77</v>
      </c>
      <c r="AY315" s="185" t="s">
        <v>150</v>
      </c>
    </row>
    <row r="316" spans="2:65" s="176" customFormat="1" x14ac:dyDescent="0.2">
      <c r="B316" s="175"/>
      <c r="D316" s="177" t="s">
        <v>159</v>
      </c>
      <c r="E316" s="178" t="s">
        <v>1</v>
      </c>
      <c r="F316" s="179" t="s">
        <v>1418</v>
      </c>
      <c r="H316" s="180">
        <v>195.18899999999999</v>
      </c>
      <c r="I316" s="23"/>
      <c r="L316" s="175"/>
      <c r="M316" s="181"/>
      <c r="T316" s="182"/>
      <c r="AT316" s="178" t="s">
        <v>159</v>
      </c>
      <c r="AU316" s="178" t="s">
        <v>86</v>
      </c>
      <c r="AV316" s="176" t="s">
        <v>86</v>
      </c>
      <c r="AW316" s="176" t="s">
        <v>33</v>
      </c>
      <c r="AX316" s="176" t="s">
        <v>77</v>
      </c>
      <c r="AY316" s="178" t="s">
        <v>150</v>
      </c>
    </row>
    <row r="317" spans="2:65" s="184" customFormat="1" x14ac:dyDescent="0.2">
      <c r="B317" s="183"/>
      <c r="D317" s="177" t="s">
        <v>159</v>
      </c>
      <c r="E317" s="185" t="s">
        <v>1</v>
      </c>
      <c r="F317" s="186" t="s">
        <v>166</v>
      </c>
      <c r="H317" s="187">
        <v>195.18899999999999</v>
      </c>
      <c r="I317" s="24"/>
      <c r="L317" s="183"/>
      <c r="M317" s="188"/>
      <c r="T317" s="189"/>
      <c r="AT317" s="185" t="s">
        <v>159</v>
      </c>
      <c r="AU317" s="185" t="s">
        <v>86</v>
      </c>
      <c r="AV317" s="184" t="s">
        <v>164</v>
      </c>
      <c r="AW317" s="184" t="s">
        <v>33</v>
      </c>
      <c r="AX317" s="184" t="s">
        <v>8</v>
      </c>
      <c r="AY317" s="185" t="s">
        <v>150</v>
      </c>
    </row>
    <row r="318" spans="2:65" s="52" customFormat="1" ht="24.2" customHeight="1" x14ac:dyDescent="0.2">
      <c r="B318" s="51"/>
      <c r="C318" s="163" t="s">
        <v>402</v>
      </c>
      <c r="D318" s="163" t="s">
        <v>152</v>
      </c>
      <c r="E318" s="164" t="s">
        <v>403</v>
      </c>
      <c r="F318" s="165" t="s">
        <v>404</v>
      </c>
      <c r="G318" s="166" t="s">
        <v>171</v>
      </c>
      <c r="H318" s="167">
        <v>43.198999999999998</v>
      </c>
      <c r="I318" s="22"/>
      <c r="J318" s="168">
        <f>ROUND(I318*H318,0)</f>
        <v>0</v>
      </c>
      <c r="K318" s="165" t="s">
        <v>156</v>
      </c>
      <c r="L318" s="51"/>
      <c r="M318" s="169" t="s">
        <v>1</v>
      </c>
      <c r="N318" s="170" t="s">
        <v>42</v>
      </c>
      <c r="P318" s="171">
        <f>O318*H318</f>
        <v>0</v>
      </c>
      <c r="Q318" s="171">
        <v>0</v>
      </c>
      <c r="R318" s="171">
        <f>Q318*H318</f>
        <v>0</v>
      </c>
      <c r="S318" s="171">
        <v>1.4</v>
      </c>
      <c r="T318" s="172">
        <f>S318*H318</f>
        <v>60.478599999999993</v>
      </c>
      <c r="AR318" s="173" t="s">
        <v>157</v>
      </c>
      <c r="AT318" s="173" t="s">
        <v>152</v>
      </c>
      <c r="AU318" s="173" t="s">
        <v>86</v>
      </c>
      <c r="AY318" s="39" t="s">
        <v>150</v>
      </c>
      <c r="BE318" s="174">
        <f>IF(N318="základní",J318,0)</f>
        <v>0</v>
      </c>
      <c r="BF318" s="174">
        <f>IF(N318="snížená",J318,0)</f>
        <v>0</v>
      </c>
      <c r="BG318" s="174">
        <f>IF(N318="zákl. přenesená",J318,0)</f>
        <v>0</v>
      </c>
      <c r="BH318" s="174">
        <f>IF(N318="sníž. přenesená",J318,0)</f>
        <v>0</v>
      </c>
      <c r="BI318" s="174">
        <f>IF(N318="nulová",J318,0)</f>
        <v>0</v>
      </c>
      <c r="BJ318" s="39" t="s">
        <v>8</v>
      </c>
      <c r="BK318" s="174">
        <f>ROUND(I318*H318,0)</f>
        <v>0</v>
      </c>
      <c r="BL318" s="39" t="s">
        <v>157</v>
      </c>
      <c r="BM318" s="173" t="s">
        <v>405</v>
      </c>
    </row>
    <row r="319" spans="2:65" s="176" customFormat="1" ht="22.5" x14ac:dyDescent="0.2">
      <c r="B319" s="175"/>
      <c r="D319" s="177" t="s">
        <v>159</v>
      </c>
      <c r="E319" s="178" t="s">
        <v>1</v>
      </c>
      <c r="F319" s="179" t="s">
        <v>406</v>
      </c>
      <c r="H319" s="180">
        <v>37.97</v>
      </c>
      <c r="I319" s="23"/>
      <c r="L319" s="175"/>
      <c r="M319" s="181"/>
      <c r="T319" s="182"/>
      <c r="AT319" s="178" t="s">
        <v>159</v>
      </c>
      <c r="AU319" s="178" t="s">
        <v>86</v>
      </c>
      <c r="AV319" s="176" t="s">
        <v>86</v>
      </c>
      <c r="AW319" s="176" t="s">
        <v>33</v>
      </c>
      <c r="AX319" s="176" t="s">
        <v>77</v>
      </c>
      <c r="AY319" s="178" t="s">
        <v>150</v>
      </c>
    </row>
    <row r="320" spans="2:65" s="176" customFormat="1" x14ac:dyDescent="0.2">
      <c r="B320" s="175"/>
      <c r="D320" s="177" t="s">
        <v>159</v>
      </c>
      <c r="E320" s="178" t="s">
        <v>1</v>
      </c>
      <c r="F320" s="179" t="s">
        <v>389</v>
      </c>
      <c r="H320" s="180">
        <v>2.1</v>
      </c>
      <c r="I320" s="23"/>
      <c r="L320" s="175"/>
      <c r="M320" s="181"/>
      <c r="T320" s="182"/>
      <c r="AT320" s="178" t="s">
        <v>159</v>
      </c>
      <c r="AU320" s="178" t="s">
        <v>86</v>
      </c>
      <c r="AV320" s="176" t="s">
        <v>86</v>
      </c>
      <c r="AW320" s="176" t="s">
        <v>33</v>
      </c>
      <c r="AX320" s="176" t="s">
        <v>77</v>
      </c>
      <c r="AY320" s="178" t="s">
        <v>150</v>
      </c>
    </row>
    <row r="321" spans="2:65" s="176" customFormat="1" x14ac:dyDescent="0.2">
      <c r="B321" s="175"/>
      <c r="D321" s="177" t="s">
        <v>159</v>
      </c>
      <c r="E321" s="178" t="s">
        <v>1</v>
      </c>
      <c r="F321" s="179" t="s">
        <v>390</v>
      </c>
      <c r="H321" s="180">
        <v>2.58</v>
      </c>
      <c r="I321" s="23"/>
      <c r="L321" s="175"/>
      <c r="M321" s="181"/>
      <c r="T321" s="182"/>
      <c r="AT321" s="178" t="s">
        <v>159</v>
      </c>
      <c r="AU321" s="178" t="s">
        <v>86</v>
      </c>
      <c r="AV321" s="176" t="s">
        <v>86</v>
      </c>
      <c r="AW321" s="176" t="s">
        <v>33</v>
      </c>
      <c r="AX321" s="176" t="s">
        <v>77</v>
      </c>
      <c r="AY321" s="178" t="s">
        <v>150</v>
      </c>
    </row>
    <row r="322" spans="2:65" s="176" customFormat="1" x14ac:dyDescent="0.2">
      <c r="B322" s="175"/>
      <c r="D322" s="177" t="s">
        <v>159</v>
      </c>
      <c r="E322" s="178" t="s">
        <v>1</v>
      </c>
      <c r="F322" s="179" t="s">
        <v>391</v>
      </c>
      <c r="H322" s="180">
        <v>5.94</v>
      </c>
      <c r="I322" s="23"/>
      <c r="L322" s="175"/>
      <c r="M322" s="181"/>
      <c r="T322" s="182"/>
      <c r="AT322" s="178" t="s">
        <v>159</v>
      </c>
      <c r="AU322" s="178" t="s">
        <v>86</v>
      </c>
      <c r="AV322" s="176" t="s">
        <v>86</v>
      </c>
      <c r="AW322" s="176" t="s">
        <v>33</v>
      </c>
      <c r="AX322" s="176" t="s">
        <v>77</v>
      </c>
      <c r="AY322" s="178" t="s">
        <v>150</v>
      </c>
    </row>
    <row r="323" spans="2:65" s="184" customFormat="1" x14ac:dyDescent="0.2">
      <c r="B323" s="183"/>
      <c r="D323" s="177" t="s">
        <v>159</v>
      </c>
      <c r="E323" s="185" t="s">
        <v>1</v>
      </c>
      <c r="F323" s="186" t="s">
        <v>166</v>
      </c>
      <c r="H323" s="187">
        <v>48.59</v>
      </c>
      <c r="I323" s="24"/>
      <c r="L323" s="183"/>
      <c r="M323" s="188"/>
      <c r="T323" s="189"/>
      <c r="AT323" s="185" t="s">
        <v>159</v>
      </c>
      <c r="AU323" s="185" t="s">
        <v>86</v>
      </c>
      <c r="AV323" s="184" t="s">
        <v>164</v>
      </c>
      <c r="AW323" s="184" t="s">
        <v>33</v>
      </c>
      <c r="AX323" s="184" t="s">
        <v>77</v>
      </c>
      <c r="AY323" s="185" t="s">
        <v>150</v>
      </c>
    </row>
    <row r="324" spans="2:65" s="176" customFormat="1" x14ac:dyDescent="0.2">
      <c r="B324" s="175"/>
      <c r="D324" s="177" t="s">
        <v>159</v>
      </c>
      <c r="E324" s="178" t="s">
        <v>1</v>
      </c>
      <c r="F324" s="179" t="s">
        <v>1411</v>
      </c>
      <c r="H324" s="180">
        <v>43.198999999999998</v>
      </c>
      <c r="I324" s="23"/>
      <c r="L324" s="175"/>
      <c r="M324" s="181"/>
      <c r="T324" s="182"/>
      <c r="AT324" s="178" t="s">
        <v>159</v>
      </c>
      <c r="AU324" s="178" t="s">
        <v>86</v>
      </c>
      <c r="AV324" s="176" t="s">
        <v>86</v>
      </c>
      <c r="AW324" s="176" t="s">
        <v>33</v>
      </c>
      <c r="AX324" s="176" t="s">
        <v>77</v>
      </c>
      <c r="AY324" s="178" t="s">
        <v>150</v>
      </c>
    </row>
    <row r="325" spans="2:65" s="184" customFormat="1" x14ac:dyDescent="0.2">
      <c r="B325" s="183"/>
      <c r="D325" s="177" t="s">
        <v>159</v>
      </c>
      <c r="E325" s="185" t="s">
        <v>1</v>
      </c>
      <c r="F325" s="186" t="s">
        <v>166</v>
      </c>
      <c r="H325" s="187">
        <v>43.198999999999998</v>
      </c>
      <c r="I325" s="24"/>
      <c r="L325" s="183"/>
      <c r="M325" s="188"/>
      <c r="T325" s="189"/>
      <c r="AT325" s="185" t="s">
        <v>159</v>
      </c>
      <c r="AU325" s="185" t="s">
        <v>86</v>
      </c>
      <c r="AV325" s="184" t="s">
        <v>164</v>
      </c>
      <c r="AW325" s="184" t="s">
        <v>33</v>
      </c>
      <c r="AX325" s="184" t="s">
        <v>8</v>
      </c>
      <c r="AY325" s="185" t="s">
        <v>150</v>
      </c>
    </row>
    <row r="326" spans="2:65" s="52" customFormat="1" ht="24.2" customHeight="1" x14ac:dyDescent="0.2">
      <c r="B326" s="51"/>
      <c r="C326" s="163" t="s">
        <v>407</v>
      </c>
      <c r="D326" s="163" t="s">
        <v>152</v>
      </c>
      <c r="E326" s="164" t="s">
        <v>408</v>
      </c>
      <c r="F326" s="165" t="s">
        <v>409</v>
      </c>
      <c r="G326" s="166" t="s">
        <v>201</v>
      </c>
      <c r="H326" s="167">
        <v>22.158999999999999</v>
      </c>
      <c r="I326" s="22"/>
      <c r="J326" s="168">
        <f>ROUND(I326*H326,0)</f>
        <v>0</v>
      </c>
      <c r="K326" s="165" t="s">
        <v>156</v>
      </c>
      <c r="L326" s="51"/>
      <c r="M326" s="169" t="s">
        <v>1</v>
      </c>
      <c r="N326" s="170" t="s">
        <v>42</v>
      </c>
      <c r="P326" s="171">
        <f>O326*H326</f>
        <v>0</v>
      </c>
      <c r="Q326" s="171">
        <v>0</v>
      </c>
      <c r="R326" s="171">
        <f>Q326*H326</f>
        <v>0</v>
      </c>
      <c r="S326" s="171">
        <v>1</v>
      </c>
      <c r="T326" s="172">
        <f>S326*H326</f>
        <v>22.158999999999999</v>
      </c>
      <c r="AR326" s="173" t="s">
        <v>157</v>
      </c>
      <c r="AT326" s="173" t="s">
        <v>152</v>
      </c>
      <c r="AU326" s="173" t="s">
        <v>86</v>
      </c>
      <c r="AY326" s="39" t="s">
        <v>150</v>
      </c>
      <c r="BE326" s="174">
        <f>IF(N326="základní",J326,0)</f>
        <v>0</v>
      </c>
      <c r="BF326" s="174">
        <f>IF(N326="snížená",J326,0)</f>
        <v>0</v>
      </c>
      <c r="BG326" s="174">
        <f>IF(N326="zákl. přenesená",J326,0)</f>
        <v>0</v>
      </c>
      <c r="BH326" s="174">
        <f>IF(N326="sníž. přenesená",J326,0)</f>
        <v>0</v>
      </c>
      <c r="BI326" s="174">
        <f>IF(N326="nulová",J326,0)</f>
        <v>0</v>
      </c>
      <c r="BJ326" s="39" t="s">
        <v>8</v>
      </c>
      <c r="BK326" s="174">
        <f>ROUND(I326*H326,0)</f>
        <v>0</v>
      </c>
      <c r="BL326" s="39" t="s">
        <v>157</v>
      </c>
      <c r="BM326" s="173" t="s">
        <v>410</v>
      </c>
    </row>
    <row r="327" spans="2:65" s="176" customFormat="1" x14ac:dyDescent="0.2">
      <c r="B327" s="175"/>
      <c r="D327" s="177" t="s">
        <v>159</v>
      </c>
      <c r="E327" s="178" t="s">
        <v>1</v>
      </c>
      <c r="F327" s="179" t="s">
        <v>1412</v>
      </c>
      <c r="H327" s="180">
        <v>22.158999999999999</v>
      </c>
      <c r="I327" s="23"/>
      <c r="L327" s="175"/>
      <c r="M327" s="181"/>
      <c r="T327" s="182"/>
      <c r="AT327" s="178" t="s">
        <v>159</v>
      </c>
      <c r="AU327" s="178" t="s">
        <v>86</v>
      </c>
      <c r="AV327" s="176" t="s">
        <v>86</v>
      </c>
      <c r="AW327" s="176" t="s">
        <v>33</v>
      </c>
      <c r="AX327" s="176" t="s">
        <v>77</v>
      </c>
      <c r="AY327" s="178" t="s">
        <v>150</v>
      </c>
    </row>
    <row r="328" spans="2:65" s="184" customFormat="1" x14ac:dyDescent="0.2">
      <c r="B328" s="183"/>
      <c r="D328" s="177" t="s">
        <v>159</v>
      </c>
      <c r="E328" s="185" t="s">
        <v>1</v>
      </c>
      <c r="F328" s="186" t="s">
        <v>166</v>
      </c>
      <c r="H328" s="187">
        <v>22.158999999999999</v>
      </c>
      <c r="I328" s="24"/>
      <c r="L328" s="183"/>
      <c r="M328" s="188"/>
      <c r="T328" s="189"/>
      <c r="AT328" s="185" t="s">
        <v>159</v>
      </c>
      <c r="AU328" s="185" t="s">
        <v>86</v>
      </c>
      <c r="AV328" s="184" t="s">
        <v>164</v>
      </c>
      <c r="AW328" s="184" t="s">
        <v>33</v>
      </c>
      <c r="AX328" s="184" t="s">
        <v>8</v>
      </c>
      <c r="AY328" s="185" t="s">
        <v>150</v>
      </c>
    </row>
    <row r="329" spans="2:65" s="52" customFormat="1" ht="37.9" customHeight="1" x14ac:dyDescent="0.2">
      <c r="B329" s="51"/>
      <c r="C329" s="163" t="s">
        <v>411</v>
      </c>
      <c r="D329" s="163" t="s">
        <v>152</v>
      </c>
      <c r="E329" s="164" t="s">
        <v>412</v>
      </c>
      <c r="F329" s="165" t="s">
        <v>413</v>
      </c>
      <c r="G329" s="166" t="s">
        <v>155</v>
      </c>
      <c r="H329" s="167">
        <v>721.399</v>
      </c>
      <c r="I329" s="22"/>
      <c r="J329" s="168">
        <f>ROUND(I329*H329,0)</f>
        <v>0</v>
      </c>
      <c r="K329" s="165" t="s">
        <v>156</v>
      </c>
      <c r="L329" s="51"/>
      <c r="M329" s="169" t="s">
        <v>1</v>
      </c>
      <c r="N329" s="170" t="s">
        <v>42</v>
      </c>
      <c r="P329" s="171">
        <f>O329*H329</f>
        <v>0</v>
      </c>
      <c r="Q329" s="171">
        <v>0</v>
      </c>
      <c r="R329" s="171">
        <f>Q329*H329</f>
        <v>0</v>
      </c>
      <c r="S329" s="171">
        <v>0.02</v>
      </c>
      <c r="T329" s="172">
        <f>S329*H329</f>
        <v>14.42798</v>
      </c>
      <c r="AR329" s="173" t="s">
        <v>157</v>
      </c>
      <c r="AT329" s="173" t="s">
        <v>152</v>
      </c>
      <c r="AU329" s="173" t="s">
        <v>86</v>
      </c>
      <c r="AY329" s="39" t="s">
        <v>150</v>
      </c>
      <c r="BE329" s="174">
        <f>IF(N329="základní",J329,0)</f>
        <v>0</v>
      </c>
      <c r="BF329" s="174">
        <f>IF(N329="snížená",J329,0)</f>
        <v>0</v>
      </c>
      <c r="BG329" s="174">
        <f>IF(N329="zákl. přenesená",J329,0)</f>
        <v>0</v>
      </c>
      <c r="BH329" s="174">
        <f>IF(N329="sníž. přenesená",J329,0)</f>
        <v>0</v>
      </c>
      <c r="BI329" s="174">
        <f>IF(N329="nulová",J329,0)</f>
        <v>0</v>
      </c>
      <c r="BJ329" s="39" t="s">
        <v>8</v>
      </c>
      <c r="BK329" s="174">
        <f>ROUND(I329*H329,0)</f>
        <v>0</v>
      </c>
      <c r="BL329" s="39" t="s">
        <v>157</v>
      </c>
      <c r="BM329" s="173" t="s">
        <v>414</v>
      </c>
    </row>
    <row r="330" spans="2:65" s="176" customFormat="1" x14ac:dyDescent="0.2">
      <c r="B330" s="175"/>
      <c r="D330" s="177" t="s">
        <v>159</v>
      </c>
      <c r="E330" s="178" t="s">
        <v>1</v>
      </c>
      <c r="F330" s="179" t="s">
        <v>415</v>
      </c>
      <c r="H330" s="180">
        <v>478.69099999999997</v>
      </c>
      <c r="I330" s="23"/>
      <c r="L330" s="175"/>
      <c r="M330" s="181"/>
      <c r="T330" s="182"/>
      <c r="AT330" s="178" t="s">
        <v>159</v>
      </c>
      <c r="AU330" s="178" t="s">
        <v>86</v>
      </c>
      <c r="AV330" s="176" t="s">
        <v>86</v>
      </c>
      <c r="AW330" s="176" t="s">
        <v>33</v>
      </c>
      <c r="AX330" s="176" t="s">
        <v>77</v>
      </c>
      <c r="AY330" s="178" t="s">
        <v>150</v>
      </c>
    </row>
    <row r="331" spans="2:65" s="176" customFormat="1" ht="22.5" x14ac:dyDescent="0.2">
      <c r="B331" s="175"/>
      <c r="D331" s="177" t="s">
        <v>159</v>
      </c>
      <c r="E331" s="178" t="s">
        <v>1</v>
      </c>
      <c r="F331" s="179" t="s">
        <v>416</v>
      </c>
      <c r="H331" s="180">
        <v>132.02000000000001</v>
      </c>
      <c r="I331" s="23"/>
      <c r="L331" s="175"/>
      <c r="M331" s="181"/>
      <c r="T331" s="182"/>
      <c r="AT331" s="178" t="s">
        <v>159</v>
      </c>
      <c r="AU331" s="178" t="s">
        <v>86</v>
      </c>
      <c r="AV331" s="176" t="s">
        <v>86</v>
      </c>
      <c r="AW331" s="176" t="s">
        <v>33</v>
      </c>
      <c r="AX331" s="176" t="s">
        <v>77</v>
      </c>
      <c r="AY331" s="178" t="s">
        <v>150</v>
      </c>
    </row>
    <row r="332" spans="2:65" s="176" customFormat="1" x14ac:dyDescent="0.2">
      <c r="B332" s="175"/>
      <c r="D332" s="177" t="s">
        <v>159</v>
      </c>
      <c r="E332" s="178" t="s">
        <v>1</v>
      </c>
      <c r="F332" s="179" t="s">
        <v>417</v>
      </c>
      <c r="H332" s="180">
        <v>110.688</v>
      </c>
      <c r="I332" s="23"/>
      <c r="L332" s="175"/>
      <c r="M332" s="181"/>
      <c r="T332" s="182"/>
      <c r="AT332" s="178" t="s">
        <v>159</v>
      </c>
      <c r="AU332" s="178" t="s">
        <v>86</v>
      </c>
      <c r="AV332" s="176" t="s">
        <v>86</v>
      </c>
      <c r="AW332" s="176" t="s">
        <v>33</v>
      </c>
      <c r="AX332" s="176" t="s">
        <v>77</v>
      </c>
      <c r="AY332" s="178" t="s">
        <v>150</v>
      </c>
    </row>
    <row r="333" spans="2:65" s="184" customFormat="1" x14ac:dyDescent="0.2">
      <c r="B333" s="183"/>
      <c r="D333" s="177" t="s">
        <v>159</v>
      </c>
      <c r="E333" s="185" t="s">
        <v>1</v>
      </c>
      <c r="F333" s="186" t="s">
        <v>166</v>
      </c>
      <c r="H333" s="187">
        <v>721.399</v>
      </c>
      <c r="I333" s="24"/>
      <c r="L333" s="183"/>
      <c r="M333" s="188"/>
      <c r="T333" s="189"/>
      <c r="AT333" s="185" t="s">
        <v>159</v>
      </c>
      <c r="AU333" s="185" t="s">
        <v>86</v>
      </c>
      <c r="AV333" s="184" t="s">
        <v>164</v>
      </c>
      <c r="AW333" s="184" t="s">
        <v>33</v>
      </c>
      <c r="AX333" s="184" t="s">
        <v>8</v>
      </c>
      <c r="AY333" s="185" t="s">
        <v>150</v>
      </c>
    </row>
    <row r="334" spans="2:65" s="52" customFormat="1" ht="24.2" customHeight="1" x14ac:dyDescent="0.2">
      <c r="B334" s="51"/>
      <c r="C334" s="163" t="s">
        <v>418</v>
      </c>
      <c r="D334" s="163" t="s">
        <v>152</v>
      </c>
      <c r="E334" s="164" t="s">
        <v>419</v>
      </c>
      <c r="F334" s="165" t="s">
        <v>420</v>
      </c>
      <c r="G334" s="166" t="s">
        <v>171</v>
      </c>
      <c r="H334" s="167">
        <v>29</v>
      </c>
      <c r="I334" s="22"/>
      <c r="J334" s="168">
        <f>ROUND(I334*H334,0)</f>
        <v>0</v>
      </c>
      <c r="K334" s="165" t="s">
        <v>156</v>
      </c>
      <c r="L334" s="51"/>
      <c r="M334" s="169" t="s">
        <v>1</v>
      </c>
      <c r="N334" s="170" t="s">
        <v>42</v>
      </c>
      <c r="P334" s="171">
        <f>O334*H334</f>
        <v>0</v>
      </c>
      <c r="Q334" s="171">
        <v>0</v>
      </c>
      <c r="R334" s="171">
        <f>Q334*H334</f>
        <v>0</v>
      </c>
      <c r="S334" s="171">
        <v>2.25</v>
      </c>
      <c r="T334" s="172">
        <f>S334*H334</f>
        <v>65.25</v>
      </c>
      <c r="AR334" s="173" t="s">
        <v>157</v>
      </c>
      <c r="AT334" s="173" t="s">
        <v>152</v>
      </c>
      <c r="AU334" s="173" t="s">
        <v>86</v>
      </c>
      <c r="AY334" s="39" t="s">
        <v>150</v>
      </c>
      <c r="BE334" s="174">
        <f>IF(N334="základní",J334,0)</f>
        <v>0</v>
      </c>
      <c r="BF334" s="174">
        <f>IF(N334="snížená",J334,0)</f>
        <v>0</v>
      </c>
      <c r="BG334" s="174">
        <f>IF(N334="zákl. přenesená",J334,0)</f>
        <v>0</v>
      </c>
      <c r="BH334" s="174">
        <f>IF(N334="sníž. přenesená",J334,0)</f>
        <v>0</v>
      </c>
      <c r="BI334" s="174">
        <f>IF(N334="nulová",J334,0)</f>
        <v>0</v>
      </c>
      <c r="BJ334" s="39" t="s">
        <v>8</v>
      </c>
      <c r="BK334" s="174">
        <f>ROUND(I334*H334,0)</f>
        <v>0</v>
      </c>
      <c r="BL334" s="39" t="s">
        <v>157</v>
      </c>
      <c r="BM334" s="173" t="s">
        <v>421</v>
      </c>
    </row>
    <row r="335" spans="2:65" s="176" customFormat="1" x14ac:dyDescent="0.2">
      <c r="B335" s="175"/>
      <c r="D335" s="177" t="s">
        <v>159</v>
      </c>
      <c r="E335" s="178" t="s">
        <v>1</v>
      </c>
      <c r="F335" s="179" t="s">
        <v>254</v>
      </c>
      <c r="H335" s="180">
        <v>29</v>
      </c>
      <c r="I335" s="23"/>
      <c r="L335" s="175"/>
      <c r="M335" s="181"/>
      <c r="T335" s="182"/>
      <c r="AT335" s="178" t="s">
        <v>159</v>
      </c>
      <c r="AU335" s="178" t="s">
        <v>86</v>
      </c>
      <c r="AV335" s="176" t="s">
        <v>86</v>
      </c>
      <c r="AW335" s="176" t="s">
        <v>33</v>
      </c>
      <c r="AX335" s="176" t="s">
        <v>8</v>
      </c>
      <c r="AY335" s="178" t="s">
        <v>150</v>
      </c>
    </row>
    <row r="336" spans="2:65" s="52" customFormat="1" ht="24.2" customHeight="1" x14ac:dyDescent="0.2">
      <c r="B336" s="51"/>
      <c r="C336" s="163" t="s">
        <v>422</v>
      </c>
      <c r="D336" s="163" t="s">
        <v>152</v>
      </c>
      <c r="E336" s="164" t="s">
        <v>423</v>
      </c>
      <c r="F336" s="165" t="s">
        <v>424</v>
      </c>
      <c r="G336" s="166" t="s">
        <v>155</v>
      </c>
      <c r="H336" s="167">
        <v>12</v>
      </c>
      <c r="I336" s="22"/>
      <c r="J336" s="168">
        <f>ROUND(I336*H336,0)</f>
        <v>0</v>
      </c>
      <c r="K336" s="165" t="s">
        <v>156</v>
      </c>
      <c r="L336" s="51"/>
      <c r="M336" s="169" t="s">
        <v>1</v>
      </c>
      <c r="N336" s="170" t="s">
        <v>42</v>
      </c>
      <c r="P336" s="171">
        <f>O336*H336</f>
        <v>0</v>
      </c>
      <c r="Q336" s="171">
        <v>1.9425000000000001E-2</v>
      </c>
      <c r="R336" s="171">
        <f>Q336*H336</f>
        <v>0.23310000000000003</v>
      </c>
      <c r="S336" s="171">
        <v>0</v>
      </c>
      <c r="T336" s="172">
        <f>S336*H336</f>
        <v>0</v>
      </c>
      <c r="AR336" s="173" t="s">
        <v>157</v>
      </c>
      <c r="AT336" s="173" t="s">
        <v>152</v>
      </c>
      <c r="AU336" s="173" t="s">
        <v>86</v>
      </c>
      <c r="AY336" s="39" t="s">
        <v>150</v>
      </c>
      <c r="BE336" s="174">
        <f>IF(N336="základní",J336,0)</f>
        <v>0</v>
      </c>
      <c r="BF336" s="174">
        <f>IF(N336="snížená",J336,0)</f>
        <v>0</v>
      </c>
      <c r="BG336" s="174">
        <f>IF(N336="zákl. přenesená",J336,0)</f>
        <v>0</v>
      </c>
      <c r="BH336" s="174">
        <f>IF(N336="sníž. přenesená",J336,0)</f>
        <v>0</v>
      </c>
      <c r="BI336" s="174">
        <f>IF(N336="nulová",J336,0)</f>
        <v>0</v>
      </c>
      <c r="BJ336" s="39" t="s">
        <v>8</v>
      </c>
      <c r="BK336" s="174">
        <f>ROUND(I336*H336,0)</f>
        <v>0</v>
      </c>
      <c r="BL336" s="39" t="s">
        <v>157</v>
      </c>
      <c r="BM336" s="173" t="s">
        <v>425</v>
      </c>
    </row>
    <row r="337" spans="2:65" s="176" customFormat="1" x14ac:dyDescent="0.2">
      <c r="B337" s="175"/>
      <c r="D337" s="177" t="s">
        <v>159</v>
      </c>
      <c r="E337" s="178" t="s">
        <v>1</v>
      </c>
      <c r="F337" s="179" t="s">
        <v>426</v>
      </c>
      <c r="H337" s="180">
        <v>10</v>
      </c>
      <c r="I337" s="23"/>
      <c r="L337" s="175"/>
      <c r="M337" s="181"/>
      <c r="T337" s="182"/>
      <c r="AT337" s="178" t="s">
        <v>159</v>
      </c>
      <c r="AU337" s="178" t="s">
        <v>86</v>
      </c>
      <c r="AV337" s="176" t="s">
        <v>86</v>
      </c>
      <c r="AW337" s="176" t="s">
        <v>33</v>
      </c>
      <c r="AX337" s="176" t="s">
        <v>77</v>
      </c>
      <c r="AY337" s="178" t="s">
        <v>150</v>
      </c>
    </row>
    <row r="338" spans="2:65" s="176" customFormat="1" x14ac:dyDescent="0.2">
      <c r="B338" s="175"/>
      <c r="D338" s="177" t="s">
        <v>159</v>
      </c>
      <c r="E338" s="178" t="s">
        <v>1</v>
      </c>
      <c r="F338" s="179" t="s">
        <v>427</v>
      </c>
      <c r="H338" s="180">
        <v>2</v>
      </c>
      <c r="I338" s="23"/>
      <c r="L338" s="175"/>
      <c r="M338" s="181"/>
      <c r="T338" s="182"/>
      <c r="AT338" s="178" t="s">
        <v>159</v>
      </c>
      <c r="AU338" s="178" t="s">
        <v>86</v>
      </c>
      <c r="AV338" s="176" t="s">
        <v>86</v>
      </c>
      <c r="AW338" s="176" t="s">
        <v>33</v>
      </c>
      <c r="AX338" s="176" t="s">
        <v>77</v>
      </c>
      <c r="AY338" s="178" t="s">
        <v>150</v>
      </c>
    </row>
    <row r="339" spans="2:65" s="184" customFormat="1" x14ac:dyDescent="0.2">
      <c r="B339" s="183"/>
      <c r="D339" s="177" t="s">
        <v>159</v>
      </c>
      <c r="E339" s="185" t="s">
        <v>1</v>
      </c>
      <c r="F339" s="186" t="s">
        <v>428</v>
      </c>
      <c r="H339" s="187">
        <v>12</v>
      </c>
      <c r="I339" s="24"/>
      <c r="L339" s="183"/>
      <c r="M339" s="188"/>
      <c r="T339" s="189"/>
      <c r="AT339" s="185" t="s">
        <v>159</v>
      </c>
      <c r="AU339" s="185" t="s">
        <v>86</v>
      </c>
      <c r="AV339" s="184" t="s">
        <v>164</v>
      </c>
      <c r="AW339" s="184" t="s">
        <v>33</v>
      </c>
      <c r="AX339" s="184" t="s">
        <v>8</v>
      </c>
      <c r="AY339" s="185" t="s">
        <v>150</v>
      </c>
    </row>
    <row r="340" spans="2:65" s="52" customFormat="1" ht="24.2" customHeight="1" x14ac:dyDescent="0.2">
      <c r="B340" s="51"/>
      <c r="C340" s="163" t="s">
        <v>429</v>
      </c>
      <c r="D340" s="163" t="s">
        <v>152</v>
      </c>
      <c r="E340" s="164" t="s">
        <v>430</v>
      </c>
      <c r="F340" s="165" t="s">
        <v>431</v>
      </c>
      <c r="G340" s="166" t="s">
        <v>155</v>
      </c>
      <c r="H340" s="167">
        <v>12</v>
      </c>
      <c r="I340" s="22"/>
      <c r="J340" s="168">
        <f>ROUND(I340*H340,0)</f>
        <v>0</v>
      </c>
      <c r="K340" s="165" t="s">
        <v>156</v>
      </c>
      <c r="L340" s="51"/>
      <c r="M340" s="169" t="s">
        <v>1</v>
      </c>
      <c r="N340" s="170" t="s">
        <v>42</v>
      </c>
      <c r="P340" s="171">
        <f>O340*H340</f>
        <v>0</v>
      </c>
      <c r="Q340" s="171">
        <v>0</v>
      </c>
      <c r="R340" s="171">
        <f>Q340*H340</f>
        <v>0</v>
      </c>
      <c r="S340" s="171">
        <v>0</v>
      </c>
      <c r="T340" s="172">
        <f>S340*H340</f>
        <v>0</v>
      </c>
      <c r="AR340" s="173" t="s">
        <v>157</v>
      </c>
      <c r="AT340" s="173" t="s">
        <v>152</v>
      </c>
      <c r="AU340" s="173" t="s">
        <v>86</v>
      </c>
      <c r="AY340" s="39" t="s">
        <v>150</v>
      </c>
      <c r="BE340" s="174">
        <f>IF(N340="základní",J340,0)</f>
        <v>0</v>
      </c>
      <c r="BF340" s="174">
        <f>IF(N340="snížená",J340,0)</f>
        <v>0</v>
      </c>
      <c r="BG340" s="174">
        <f>IF(N340="zákl. přenesená",J340,0)</f>
        <v>0</v>
      </c>
      <c r="BH340" s="174">
        <f>IF(N340="sníž. přenesená",J340,0)</f>
        <v>0</v>
      </c>
      <c r="BI340" s="174">
        <f>IF(N340="nulová",J340,0)</f>
        <v>0</v>
      </c>
      <c r="BJ340" s="39" t="s">
        <v>8</v>
      </c>
      <c r="BK340" s="174">
        <f>ROUND(I340*H340,0)</f>
        <v>0</v>
      </c>
      <c r="BL340" s="39" t="s">
        <v>157</v>
      </c>
      <c r="BM340" s="173" t="s">
        <v>432</v>
      </c>
    </row>
    <row r="341" spans="2:65" s="176" customFormat="1" x14ac:dyDescent="0.2">
      <c r="B341" s="175"/>
      <c r="D341" s="177" t="s">
        <v>159</v>
      </c>
      <c r="E341" s="178" t="s">
        <v>1</v>
      </c>
      <c r="F341" s="179" t="s">
        <v>426</v>
      </c>
      <c r="H341" s="180">
        <v>10</v>
      </c>
      <c r="I341" s="23"/>
      <c r="L341" s="175"/>
      <c r="M341" s="181"/>
      <c r="T341" s="182"/>
      <c r="AT341" s="178" t="s">
        <v>159</v>
      </c>
      <c r="AU341" s="178" t="s">
        <v>86</v>
      </c>
      <c r="AV341" s="176" t="s">
        <v>86</v>
      </c>
      <c r="AW341" s="176" t="s">
        <v>33</v>
      </c>
      <c r="AX341" s="176" t="s">
        <v>77</v>
      </c>
      <c r="AY341" s="178" t="s">
        <v>150</v>
      </c>
    </row>
    <row r="342" spans="2:65" s="176" customFormat="1" x14ac:dyDescent="0.2">
      <c r="B342" s="175"/>
      <c r="D342" s="177" t="s">
        <v>159</v>
      </c>
      <c r="E342" s="178" t="s">
        <v>1</v>
      </c>
      <c r="F342" s="179" t="s">
        <v>427</v>
      </c>
      <c r="H342" s="180">
        <v>2</v>
      </c>
      <c r="I342" s="23"/>
      <c r="L342" s="175"/>
      <c r="M342" s="181"/>
      <c r="T342" s="182"/>
      <c r="AT342" s="178" t="s">
        <v>159</v>
      </c>
      <c r="AU342" s="178" t="s">
        <v>86</v>
      </c>
      <c r="AV342" s="176" t="s">
        <v>86</v>
      </c>
      <c r="AW342" s="176" t="s">
        <v>33</v>
      </c>
      <c r="AX342" s="176" t="s">
        <v>77</v>
      </c>
      <c r="AY342" s="178" t="s">
        <v>150</v>
      </c>
    </row>
    <row r="343" spans="2:65" s="184" customFormat="1" x14ac:dyDescent="0.2">
      <c r="B343" s="183"/>
      <c r="D343" s="177" t="s">
        <v>159</v>
      </c>
      <c r="E343" s="185" t="s">
        <v>1</v>
      </c>
      <c r="F343" s="186" t="s">
        <v>428</v>
      </c>
      <c r="H343" s="187">
        <v>12</v>
      </c>
      <c r="I343" s="24"/>
      <c r="L343" s="183"/>
      <c r="M343" s="188"/>
      <c r="T343" s="189"/>
      <c r="AT343" s="185" t="s">
        <v>159</v>
      </c>
      <c r="AU343" s="185" t="s">
        <v>86</v>
      </c>
      <c r="AV343" s="184" t="s">
        <v>164</v>
      </c>
      <c r="AW343" s="184" t="s">
        <v>33</v>
      </c>
      <c r="AX343" s="184" t="s">
        <v>8</v>
      </c>
      <c r="AY343" s="185" t="s">
        <v>150</v>
      </c>
    </row>
    <row r="344" spans="2:65" s="52" customFormat="1" ht="24.2" customHeight="1" x14ac:dyDescent="0.2">
      <c r="B344" s="51"/>
      <c r="C344" s="163" t="s">
        <v>433</v>
      </c>
      <c r="D344" s="163" t="s">
        <v>152</v>
      </c>
      <c r="E344" s="164" t="s">
        <v>434</v>
      </c>
      <c r="F344" s="165" t="s">
        <v>435</v>
      </c>
      <c r="G344" s="166" t="s">
        <v>155</v>
      </c>
      <c r="H344" s="167">
        <v>12</v>
      </c>
      <c r="I344" s="22"/>
      <c r="J344" s="168">
        <f>ROUND(I344*H344,0)</f>
        <v>0</v>
      </c>
      <c r="K344" s="165" t="s">
        <v>156</v>
      </c>
      <c r="L344" s="51"/>
      <c r="M344" s="169" t="s">
        <v>1</v>
      </c>
      <c r="N344" s="170" t="s">
        <v>42</v>
      </c>
      <c r="P344" s="171">
        <f>O344*H344</f>
        <v>0</v>
      </c>
      <c r="Q344" s="171">
        <v>3.5599999999999998E-3</v>
      </c>
      <c r="R344" s="171">
        <f>Q344*H344</f>
        <v>4.2719999999999994E-2</v>
      </c>
      <c r="S344" s="171">
        <v>0</v>
      </c>
      <c r="T344" s="172">
        <f>S344*H344</f>
        <v>0</v>
      </c>
      <c r="AR344" s="173" t="s">
        <v>157</v>
      </c>
      <c r="AT344" s="173" t="s">
        <v>152</v>
      </c>
      <c r="AU344" s="173" t="s">
        <v>86</v>
      </c>
      <c r="AY344" s="39" t="s">
        <v>150</v>
      </c>
      <c r="BE344" s="174">
        <f>IF(N344="základní",J344,0)</f>
        <v>0</v>
      </c>
      <c r="BF344" s="174">
        <f>IF(N344="snížená",J344,0)</f>
        <v>0</v>
      </c>
      <c r="BG344" s="174">
        <f>IF(N344="zákl. přenesená",J344,0)</f>
        <v>0</v>
      </c>
      <c r="BH344" s="174">
        <f>IF(N344="sníž. přenesená",J344,0)</f>
        <v>0</v>
      </c>
      <c r="BI344" s="174">
        <f>IF(N344="nulová",J344,0)</f>
        <v>0</v>
      </c>
      <c r="BJ344" s="39" t="s">
        <v>8</v>
      </c>
      <c r="BK344" s="174">
        <f>ROUND(I344*H344,0)</f>
        <v>0</v>
      </c>
      <c r="BL344" s="39" t="s">
        <v>157</v>
      </c>
      <c r="BM344" s="173" t="s">
        <v>436</v>
      </c>
    </row>
    <row r="345" spans="2:65" s="176" customFormat="1" x14ac:dyDescent="0.2">
      <c r="B345" s="175"/>
      <c r="D345" s="177" t="s">
        <v>159</v>
      </c>
      <c r="E345" s="178" t="s">
        <v>1</v>
      </c>
      <c r="F345" s="179" t="s">
        <v>426</v>
      </c>
      <c r="H345" s="180">
        <v>10</v>
      </c>
      <c r="I345" s="23"/>
      <c r="L345" s="175"/>
      <c r="M345" s="181"/>
      <c r="T345" s="182"/>
      <c r="AT345" s="178" t="s">
        <v>159</v>
      </c>
      <c r="AU345" s="178" t="s">
        <v>86</v>
      </c>
      <c r="AV345" s="176" t="s">
        <v>86</v>
      </c>
      <c r="AW345" s="176" t="s">
        <v>33</v>
      </c>
      <c r="AX345" s="176" t="s">
        <v>77</v>
      </c>
      <c r="AY345" s="178" t="s">
        <v>150</v>
      </c>
    </row>
    <row r="346" spans="2:65" s="176" customFormat="1" x14ac:dyDescent="0.2">
      <c r="B346" s="175"/>
      <c r="D346" s="177" t="s">
        <v>159</v>
      </c>
      <c r="E346" s="178" t="s">
        <v>1</v>
      </c>
      <c r="F346" s="179" t="s">
        <v>427</v>
      </c>
      <c r="H346" s="180">
        <v>2</v>
      </c>
      <c r="I346" s="23"/>
      <c r="L346" s="175"/>
      <c r="M346" s="181"/>
      <c r="T346" s="182"/>
      <c r="AT346" s="178" t="s">
        <v>159</v>
      </c>
      <c r="AU346" s="178" t="s">
        <v>86</v>
      </c>
      <c r="AV346" s="176" t="s">
        <v>86</v>
      </c>
      <c r="AW346" s="176" t="s">
        <v>33</v>
      </c>
      <c r="AX346" s="176" t="s">
        <v>77</v>
      </c>
      <c r="AY346" s="178" t="s">
        <v>150</v>
      </c>
    </row>
    <row r="347" spans="2:65" s="184" customFormat="1" x14ac:dyDescent="0.2">
      <c r="B347" s="183"/>
      <c r="D347" s="177" t="s">
        <v>159</v>
      </c>
      <c r="E347" s="185" t="s">
        <v>1</v>
      </c>
      <c r="F347" s="186" t="s">
        <v>428</v>
      </c>
      <c r="H347" s="187">
        <v>12</v>
      </c>
      <c r="I347" s="24"/>
      <c r="L347" s="183"/>
      <c r="M347" s="188"/>
      <c r="T347" s="189"/>
      <c r="AT347" s="185" t="s">
        <v>159</v>
      </c>
      <c r="AU347" s="185" t="s">
        <v>86</v>
      </c>
      <c r="AV347" s="184" t="s">
        <v>164</v>
      </c>
      <c r="AW347" s="184" t="s">
        <v>33</v>
      </c>
      <c r="AX347" s="184" t="s">
        <v>8</v>
      </c>
      <c r="AY347" s="185" t="s">
        <v>150</v>
      </c>
    </row>
    <row r="348" spans="2:65" s="52" customFormat="1" ht="24.2" customHeight="1" x14ac:dyDescent="0.2">
      <c r="B348" s="51"/>
      <c r="C348" s="163" t="s">
        <v>437</v>
      </c>
      <c r="D348" s="163" t="s">
        <v>152</v>
      </c>
      <c r="E348" s="164" t="s">
        <v>438</v>
      </c>
      <c r="F348" s="165" t="s">
        <v>439</v>
      </c>
      <c r="G348" s="166" t="s">
        <v>155</v>
      </c>
      <c r="H348" s="167">
        <v>12</v>
      </c>
      <c r="I348" s="22"/>
      <c r="J348" s="168">
        <f>ROUND(I348*H348,0)</f>
        <v>0</v>
      </c>
      <c r="K348" s="165" t="s">
        <v>156</v>
      </c>
      <c r="L348" s="51"/>
      <c r="M348" s="169" t="s">
        <v>1</v>
      </c>
      <c r="N348" s="170" t="s">
        <v>42</v>
      </c>
      <c r="P348" s="171">
        <f>O348*H348</f>
        <v>0</v>
      </c>
      <c r="Q348" s="171">
        <v>0</v>
      </c>
      <c r="R348" s="171">
        <f>Q348*H348</f>
        <v>0</v>
      </c>
      <c r="S348" s="171">
        <v>0</v>
      </c>
      <c r="T348" s="172">
        <f>S348*H348</f>
        <v>0</v>
      </c>
      <c r="AR348" s="173" t="s">
        <v>157</v>
      </c>
      <c r="AT348" s="173" t="s">
        <v>152</v>
      </c>
      <c r="AU348" s="173" t="s">
        <v>86</v>
      </c>
      <c r="AY348" s="39" t="s">
        <v>150</v>
      </c>
      <c r="BE348" s="174">
        <f>IF(N348="základní",J348,0)</f>
        <v>0</v>
      </c>
      <c r="BF348" s="174">
        <f>IF(N348="snížená",J348,0)</f>
        <v>0</v>
      </c>
      <c r="BG348" s="174">
        <f>IF(N348="zákl. přenesená",J348,0)</f>
        <v>0</v>
      </c>
      <c r="BH348" s="174">
        <f>IF(N348="sníž. přenesená",J348,0)</f>
        <v>0</v>
      </c>
      <c r="BI348" s="174">
        <f>IF(N348="nulová",J348,0)</f>
        <v>0</v>
      </c>
      <c r="BJ348" s="39" t="s">
        <v>8</v>
      </c>
      <c r="BK348" s="174">
        <f>ROUND(I348*H348,0)</f>
        <v>0</v>
      </c>
      <c r="BL348" s="39" t="s">
        <v>157</v>
      </c>
      <c r="BM348" s="173" t="s">
        <v>440</v>
      </c>
    </row>
    <row r="349" spans="2:65" s="176" customFormat="1" x14ac:dyDescent="0.2">
      <c r="B349" s="175"/>
      <c r="D349" s="177" t="s">
        <v>159</v>
      </c>
      <c r="E349" s="178" t="s">
        <v>1</v>
      </c>
      <c r="F349" s="179" t="s">
        <v>426</v>
      </c>
      <c r="H349" s="180">
        <v>10</v>
      </c>
      <c r="I349" s="23"/>
      <c r="L349" s="175"/>
      <c r="M349" s="181"/>
      <c r="T349" s="182"/>
      <c r="AT349" s="178" t="s">
        <v>159</v>
      </c>
      <c r="AU349" s="178" t="s">
        <v>86</v>
      </c>
      <c r="AV349" s="176" t="s">
        <v>86</v>
      </c>
      <c r="AW349" s="176" t="s">
        <v>33</v>
      </c>
      <c r="AX349" s="176" t="s">
        <v>77</v>
      </c>
      <c r="AY349" s="178" t="s">
        <v>150</v>
      </c>
    </row>
    <row r="350" spans="2:65" s="176" customFormat="1" x14ac:dyDescent="0.2">
      <c r="B350" s="175"/>
      <c r="D350" s="177" t="s">
        <v>159</v>
      </c>
      <c r="E350" s="178" t="s">
        <v>1</v>
      </c>
      <c r="F350" s="179" t="s">
        <v>427</v>
      </c>
      <c r="H350" s="180">
        <v>2</v>
      </c>
      <c r="I350" s="23"/>
      <c r="L350" s="175"/>
      <c r="M350" s="181"/>
      <c r="T350" s="182"/>
      <c r="AT350" s="178" t="s">
        <v>159</v>
      </c>
      <c r="AU350" s="178" t="s">
        <v>86</v>
      </c>
      <c r="AV350" s="176" t="s">
        <v>86</v>
      </c>
      <c r="AW350" s="176" t="s">
        <v>33</v>
      </c>
      <c r="AX350" s="176" t="s">
        <v>77</v>
      </c>
      <c r="AY350" s="178" t="s">
        <v>150</v>
      </c>
    </row>
    <row r="351" spans="2:65" s="184" customFormat="1" x14ac:dyDescent="0.2">
      <c r="B351" s="183"/>
      <c r="D351" s="177" t="s">
        <v>159</v>
      </c>
      <c r="E351" s="185" t="s">
        <v>1</v>
      </c>
      <c r="F351" s="186" t="s">
        <v>428</v>
      </c>
      <c r="H351" s="187">
        <v>12</v>
      </c>
      <c r="I351" s="24"/>
      <c r="L351" s="183"/>
      <c r="M351" s="188"/>
      <c r="T351" s="189"/>
      <c r="AT351" s="185" t="s">
        <v>159</v>
      </c>
      <c r="AU351" s="185" t="s">
        <v>86</v>
      </c>
      <c r="AV351" s="184" t="s">
        <v>164</v>
      </c>
      <c r="AW351" s="184" t="s">
        <v>33</v>
      </c>
      <c r="AX351" s="184" t="s">
        <v>8</v>
      </c>
      <c r="AY351" s="185" t="s">
        <v>150</v>
      </c>
    </row>
    <row r="352" spans="2:65" s="152" customFormat="1" ht="22.9" customHeight="1" x14ac:dyDescent="0.2">
      <c r="B352" s="151"/>
      <c r="D352" s="153" t="s">
        <v>76</v>
      </c>
      <c r="E352" s="161" t="s">
        <v>441</v>
      </c>
      <c r="F352" s="161" t="s">
        <v>442</v>
      </c>
      <c r="I352" s="21"/>
      <c r="J352" s="162">
        <f>BK352</f>
        <v>0</v>
      </c>
      <c r="L352" s="151"/>
      <c r="M352" s="156"/>
      <c r="P352" s="157">
        <f>SUM(P353:P360)</f>
        <v>0</v>
      </c>
      <c r="R352" s="157">
        <f>SUM(R353:R360)</f>
        <v>0</v>
      </c>
      <c r="T352" s="158">
        <f>SUM(T353:T360)</f>
        <v>0</v>
      </c>
      <c r="AR352" s="153" t="s">
        <v>8</v>
      </c>
      <c r="AT352" s="159" t="s">
        <v>76</v>
      </c>
      <c r="AU352" s="159" t="s">
        <v>8</v>
      </c>
      <c r="AY352" s="153" t="s">
        <v>150</v>
      </c>
      <c r="BK352" s="160">
        <f>SUM(BK353:BK360)</f>
        <v>0</v>
      </c>
    </row>
    <row r="353" spans="2:65" s="52" customFormat="1" ht="24.2" customHeight="1" x14ac:dyDescent="0.2">
      <c r="B353" s="51"/>
      <c r="C353" s="163" t="s">
        <v>443</v>
      </c>
      <c r="D353" s="163" t="s">
        <v>152</v>
      </c>
      <c r="E353" s="164" t="s">
        <v>444</v>
      </c>
      <c r="F353" s="165" t="s">
        <v>445</v>
      </c>
      <c r="G353" s="166" t="s">
        <v>201</v>
      </c>
      <c r="H353" s="167">
        <v>614.92499999999995</v>
      </c>
      <c r="I353" s="22"/>
      <c r="J353" s="168">
        <f>ROUND(I353*H353,0)</f>
        <v>0</v>
      </c>
      <c r="K353" s="165" t="s">
        <v>156</v>
      </c>
      <c r="L353" s="51"/>
      <c r="M353" s="169" t="s">
        <v>1</v>
      </c>
      <c r="N353" s="170" t="s">
        <v>42</v>
      </c>
      <c r="P353" s="171">
        <f>O353*H353</f>
        <v>0</v>
      </c>
      <c r="Q353" s="171">
        <v>0</v>
      </c>
      <c r="R353" s="171">
        <f>Q353*H353</f>
        <v>0</v>
      </c>
      <c r="S353" s="171">
        <v>0</v>
      </c>
      <c r="T353" s="172">
        <f>S353*H353</f>
        <v>0</v>
      </c>
      <c r="AR353" s="173" t="s">
        <v>157</v>
      </c>
      <c r="AT353" s="173" t="s">
        <v>152</v>
      </c>
      <c r="AU353" s="173" t="s">
        <v>86</v>
      </c>
      <c r="AY353" s="39" t="s">
        <v>150</v>
      </c>
      <c r="BE353" s="174">
        <f>IF(N353="základní",J353,0)</f>
        <v>0</v>
      </c>
      <c r="BF353" s="174">
        <f>IF(N353="snížená",J353,0)</f>
        <v>0</v>
      </c>
      <c r="BG353" s="174">
        <f>IF(N353="zákl. přenesená",J353,0)</f>
        <v>0</v>
      </c>
      <c r="BH353" s="174">
        <f>IF(N353="sníž. přenesená",J353,0)</f>
        <v>0</v>
      </c>
      <c r="BI353" s="174">
        <f>IF(N353="nulová",J353,0)</f>
        <v>0</v>
      </c>
      <c r="BJ353" s="39" t="s">
        <v>8</v>
      </c>
      <c r="BK353" s="174">
        <f>ROUND(I353*H353,0)</f>
        <v>0</v>
      </c>
      <c r="BL353" s="39" t="s">
        <v>157</v>
      </c>
      <c r="BM353" s="173" t="s">
        <v>446</v>
      </c>
    </row>
    <row r="354" spans="2:65" s="52" customFormat="1" ht="24.2" customHeight="1" x14ac:dyDescent="0.2">
      <c r="B354" s="51"/>
      <c r="C354" s="163" t="s">
        <v>447</v>
      </c>
      <c r="D354" s="163" t="s">
        <v>152</v>
      </c>
      <c r="E354" s="164" t="s">
        <v>448</v>
      </c>
      <c r="F354" s="165" t="s">
        <v>449</v>
      </c>
      <c r="G354" s="166" t="s">
        <v>201</v>
      </c>
      <c r="H354" s="167">
        <v>614.92499999999995</v>
      </c>
      <c r="I354" s="22"/>
      <c r="J354" s="168">
        <f>ROUND(I354*H354,0)</f>
        <v>0</v>
      </c>
      <c r="K354" s="165" t="s">
        <v>156</v>
      </c>
      <c r="L354" s="51"/>
      <c r="M354" s="169" t="s">
        <v>1</v>
      </c>
      <c r="N354" s="170" t="s">
        <v>42</v>
      </c>
      <c r="P354" s="171">
        <f>O354*H354</f>
        <v>0</v>
      </c>
      <c r="Q354" s="171">
        <v>0</v>
      </c>
      <c r="R354" s="171">
        <f>Q354*H354</f>
        <v>0</v>
      </c>
      <c r="S354" s="171">
        <v>0</v>
      </c>
      <c r="T354" s="172">
        <f>S354*H354</f>
        <v>0</v>
      </c>
      <c r="AR354" s="173" t="s">
        <v>157</v>
      </c>
      <c r="AT354" s="173" t="s">
        <v>152</v>
      </c>
      <c r="AU354" s="173" t="s">
        <v>86</v>
      </c>
      <c r="AY354" s="39" t="s">
        <v>150</v>
      </c>
      <c r="BE354" s="174">
        <f>IF(N354="základní",J354,0)</f>
        <v>0</v>
      </c>
      <c r="BF354" s="174">
        <f>IF(N354="snížená",J354,0)</f>
        <v>0</v>
      </c>
      <c r="BG354" s="174">
        <f>IF(N354="zákl. přenesená",J354,0)</f>
        <v>0</v>
      </c>
      <c r="BH354" s="174">
        <f>IF(N354="sníž. přenesená",J354,0)</f>
        <v>0</v>
      </c>
      <c r="BI354" s="174">
        <f>IF(N354="nulová",J354,0)</f>
        <v>0</v>
      </c>
      <c r="BJ354" s="39" t="s">
        <v>8</v>
      </c>
      <c r="BK354" s="174">
        <f>ROUND(I354*H354,0)</f>
        <v>0</v>
      </c>
      <c r="BL354" s="39" t="s">
        <v>157</v>
      </c>
      <c r="BM354" s="173" t="s">
        <v>450</v>
      </c>
    </row>
    <row r="355" spans="2:65" s="52" customFormat="1" ht="24.2" customHeight="1" x14ac:dyDescent="0.2">
      <c r="B355" s="51"/>
      <c r="C355" s="163" t="s">
        <v>451</v>
      </c>
      <c r="D355" s="163" t="s">
        <v>152</v>
      </c>
      <c r="E355" s="164" t="s">
        <v>452</v>
      </c>
      <c r="F355" s="165" t="s">
        <v>453</v>
      </c>
      <c r="G355" s="166" t="s">
        <v>201</v>
      </c>
      <c r="H355" s="167">
        <v>18447.75</v>
      </c>
      <c r="I355" s="22"/>
      <c r="J355" s="168">
        <f>ROUND(I355*H355,0)</f>
        <v>0</v>
      </c>
      <c r="K355" s="165" t="s">
        <v>156</v>
      </c>
      <c r="L355" s="51"/>
      <c r="M355" s="169" t="s">
        <v>1</v>
      </c>
      <c r="N355" s="170" t="s">
        <v>42</v>
      </c>
      <c r="P355" s="171">
        <f>O355*H355</f>
        <v>0</v>
      </c>
      <c r="Q355" s="171">
        <v>0</v>
      </c>
      <c r="R355" s="171">
        <f>Q355*H355</f>
        <v>0</v>
      </c>
      <c r="S355" s="171">
        <v>0</v>
      </c>
      <c r="T355" s="172">
        <f>S355*H355</f>
        <v>0</v>
      </c>
      <c r="AR355" s="173" t="s">
        <v>157</v>
      </c>
      <c r="AT355" s="173" t="s">
        <v>152</v>
      </c>
      <c r="AU355" s="173" t="s">
        <v>86</v>
      </c>
      <c r="AY355" s="39" t="s">
        <v>150</v>
      </c>
      <c r="BE355" s="174">
        <f>IF(N355="základní",J355,0)</f>
        <v>0</v>
      </c>
      <c r="BF355" s="174">
        <f>IF(N355="snížená",J355,0)</f>
        <v>0</v>
      </c>
      <c r="BG355" s="174">
        <f>IF(N355="zákl. přenesená",J355,0)</f>
        <v>0</v>
      </c>
      <c r="BH355" s="174">
        <f>IF(N355="sníž. přenesená",J355,0)</f>
        <v>0</v>
      </c>
      <c r="BI355" s="174">
        <f>IF(N355="nulová",J355,0)</f>
        <v>0</v>
      </c>
      <c r="BJ355" s="39" t="s">
        <v>8</v>
      </c>
      <c r="BK355" s="174">
        <f>ROUND(I355*H355,0)</f>
        <v>0</v>
      </c>
      <c r="BL355" s="39" t="s">
        <v>157</v>
      </c>
      <c r="BM355" s="173" t="s">
        <v>454</v>
      </c>
    </row>
    <row r="356" spans="2:65" s="176" customFormat="1" x14ac:dyDescent="0.2">
      <c r="B356" s="175"/>
      <c r="D356" s="177" t="s">
        <v>159</v>
      </c>
      <c r="F356" s="179" t="s">
        <v>455</v>
      </c>
      <c r="H356" s="180">
        <v>18447.75</v>
      </c>
      <c r="I356" s="23"/>
      <c r="L356" s="175"/>
      <c r="M356" s="181"/>
      <c r="T356" s="182"/>
      <c r="AT356" s="178" t="s">
        <v>159</v>
      </c>
      <c r="AU356" s="178" t="s">
        <v>86</v>
      </c>
      <c r="AV356" s="176" t="s">
        <v>86</v>
      </c>
      <c r="AW356" s="176" t="s">
        <v>3</v>
      </c>
      <c r="AX356" s="176" t="s">
        <v>8</v>
      </c>
      <c r="AY356" s="178" t="s">
        <v>150</v>
      </c>
    </row>
    <row r="357" spans="2:65" s="52" customFormat="1" ht="33" customHeight="1" x14ac:dyDescent="0.2">
      <c r="B357" s="51"/>
      <c r="C357" s="163" t="s">
        <v>456</v>
      </c>
      <c r="D357" s="163" t="s">
        <v>152</v>
      </c>
      <c r="E357" s="164" t="s">
        <v>457</v>
      </c>
      <c r="F357" s="165" t="s">
        <v>458</v>
      </c>
      <c r="G357" s="166" t="s">
        <v>201</v>
      </c>
      <c r="H357" s="167">
        <v>0</v>
      </c>
      <c r="I357" s="22"/>
      <c r="J357" s="168">
        <f>ROUND(I357*H357,0)</f>
        <v>0</v>
      </c>
      <c r="K357" s="165" t="s">
        <v>156</v>
      </c>
      <c r="L357" s="51"/>
      <c r="M357" s="169" t="s">
        <v>1</v>
      </c>
      <c r="N357" s="170" t="s">
        <v>42</v>
      </c>
      <c r="P357" s="171">
        <f>O357*H357</f>
        <v>0</v>
      </c>
      <c r="Q357" s="171">
        <v>0</v>
      </c>
      <c r="R357" s="171">
        <f>Q357*H357</f>
        <v>0</v>
      </c>
      <c r="S357" s="171">
        <v>0</v>
      </c>
      <c r="T357" s="172">
        <f>S357*H357</f>
        <v>0</v>
      </c>
      <c r="AR357" s="173" t="s">
        <v>157</v>
      </c>
      <c r="AT357" s="173" t="s">
        <v>152</v>
      </c>
      <c r="AU357" s="173" t="s">
        <v>86</v>
      </c>
      <c r="AY357" s="39" t="s">
        <v>150</v>
      </c>
      <c r="BE357" s="174">
        <f>IF(N357="základní",J357,0)</f>
        <v>0</v>
      </c>
      <c r="BF357" s="174">
        <f>IF(N357="snížená",J357,0)</f>
        <v>0</v>
      </c>
      <c r="BG357" s="174">
        <f>IF(N357="zákl. přenesená",J357,0)</f>
        <v>0</v>
      </c>
      <c r="BH357" s="174">
        <f>IF(N357="sníž. přenesená",J357,0)</f>
        <v>0</v>
      </c>
      <c r="BI357" s="174">
        <f>IF(N357="nulová",J357,0)</f>
        <v>0</v>
      </c>
      <c r="BJ357" s="39" t="s">
        <v>8</v>
      </c>
      <c r="BK357" s="174">
        <f>ROUND(I357*H357,0)</f>
        <v>0</v>
      </c>
      <c r="BL357" s="39" t="s">
        <v>157</v>
      </c>
      <c r="BM357" s="173" t="s">
        <v>459</v>
      </c>
    </row>
    <row r="358" spans="2:65" s="52" customFormat="1" ht="33" customHeight="1" x14ac:dyDescent="0.2">
      <c r="B358" s="51"/>
      <c r="C358" s="163" t="s">
        <v>460</v>
      </c>
      <c r="D358" s="163" t="s">
        <v>152</v>
      </c>
      <c r="E358" s="164" t="s">
        <v>461</v>
      </c>
      <c r="F358" s="165" t="s">
        <v>462</v>
      </c>
      <c r="G358" s="166" t="s">
        <v>201</v>
      </c>
      <c r="H358" s="167">
        <v>2.3319999999999999</v>
      </c>
      <c r="I358" s="22"/>
      <c r="J358" s="168">
        <f>ROUND(I358*H358,0)</f>
        <v>0</v>
      </c>
      <c r="K358" s="165" t="s">
        <v>156</v>
      </c>
      <c r="L358" s="51"/>
      <c r="M358" s="169" t="s">
        <v>1</v>
      </c>
      <c r="N358" s="170" t="s">
        <v>42</v>
      </c>
      <c r="P358" s="171">
        <f>O358*H358</f>
        <v>0</v>
      </c>
      <c r="Q358" s="171">
        <v>0</v>
      </c>
      <c r="R358" s="171">
        <f>Q358*H358</f>
        <v>0</v>
      </c>
      <c r="S358" s="171">
        <v>0</v>
      </c>
      <c r="T358" s="172">
        <f>S358*H358</f>
        <v>0</v>
      </c>
      <c r="AR358" s="173" t="s">
        <v>157</v>
      </c>
      <c r="AT358" s="173" t="s">
        <v>152</v>
      </c>
      <c r="AU358" s="173" t="s">
        <v>86</v>
      </c>
      <c r="AY358" s="39" t="s">
        <v>150</v>
      </c>
      <c r="BE358" s="174">
        <f>IF(N358="základní",J358,0)</f>
        <v>0</v>
      </c>
      <c r="BF358" s="174">
        <f>IF(N358="snížená",J358,0)</f>
        <v>0</v>
      </c>
      <c r="BG358" s="174">
        <f>IF(N358="zákl. přenesená",J358,0)</f>
        <v>0</v>
      </c>
      <c r="BH358" s="174">
        <f>IF(N358="sníž. přenesená",J358,0)</f>
        <v>0</v>
      </c>
      <c r="BI358" s="174">
        <f>IF(N358="nulová",J358,0)</f>
        <v>0</v>
      </c>
      <c r="BJ358" s="39" t="s">
        <v>8</v>
      </c>
      <c r="BK358" s="174">
        <f>ROUND(I358*H358,0)</f>
        <v>0</v>
      </c>
      <c r="BL358" s="39" t="s">
        <v>157</v>
      </c>
      <c r="BM358" s="173" t="s">
        <v>463</v>
      </c>
    </row>
    <row r="359" spans="2:65" s="52" customFormat="1" ht="44.25" customHeight="1" x14ac:dyDescent="0.2">
      <c r="B359" s="51"/>
      <c r="C359" s="163" t="s">
        <v>464</v>
      </c>
      <c r="D359" s="163" t="s">
        <v>152</v>
      </c>
      <c r="E359" s="164" t="s">
        <v>465</v>
      </c>
      <c r="F359" s="165" t="s">
        <v>466</v>
      </c>
      <c r="G359" s="166" t="s">
        <v>201</v>
      </c>
      <c r="H359" s="167">
        <v>529.91600000000005</v>
      </c>
      <c r="I359" s="22"/>
      <c r="J359" s="168">
        <f>ROUND(I359*H359,0)</f>
        <v>0</v>
      </c>
      <c r="K359" s="165" t="s">
        <v>156</v>
      </c>
      <c r="L359" s="51"/>
      <c r="M359" s="169" t="s">
        <v>1</v>
      </c>
      <c r="N359" s="170" t="s">
        <v>42</v>
      </c>
      <c r="P359" s="171">
        <f>O359*H359</f>
        <v>0</v>
      </c>
      <c r="Q359" s="171">
        <v>0</v>
      </c>
      <c r="R359" s="171">
        <f>Q359*H359</f>
        <v>0</v>
      </c>
      <c r="S359" s="171">
        <v>0</v>
      </c>
      <c r="T359" s="172">
        <f>S359*H359</f>
        <v>0</v>
      </c>
      <c r="AR359" s="173" t="s">
        <v>157</v>
      </c>
      <c r="AT359" s="173" t="s">
        <v>152</v>
      </c>
      <c r="AU359" s="173" t="s">
        <v>86</v>
      </c>
      <c r="AY359" s="39" t="s">
        <v>150</v>
      </c>
      <c r="BE359" s="174">
        <f>IF(N359="základní",J359,0)</f>
        <v>0</v>
      </c>
      <c r="BF359" s="174">
        <f>IF(N359="snížená",J359,0)</f>
        <v>0</v>
      </c>
      <c r="BG359" s="174">
        <f>IF(N359="zákl. přenesená",J359,0)</f>
        <v>0</v>
      </c>
      <c r="BH359" s="174">
        <f>IF(N359="sníž. přenesená",J359,0)</f>
        <v>0</v>
      </c>
      <c r="BI359" s="174">
        <f>IF(N359="nulová",J359,0)</f>
        <v>0</v>
      </c>
      <c r="BJ359" s="39" t="s">
        <v>8</v>
      </c>
      <c r="BK359" s="174">
        <f>ROUND(I359*H359,0)</f>
        <v>0</v>
      </c>
      <c r="BL359" s="39" t="s">
        <v>157</v>
      </c>
      <c r="BM359" s="173" t="s">
        <v>467</v>
      </c>
    </row>
    <row r="360" spans="2:65" s="52" customFormat="1" ht="44.25" customHeight="1" x14ac:dyDescent="0.2">
      <c r="B360" s="51"/>
      <c r="C360" s="163" t="s">
        <v>468</v>
      </c>
      <c r="D360" s="163" t="s">
        <v>152</v>
      </c>
      <c r="E360" s="164" t="s">
        <v>469</v>
      </c>
      <c r="F360" s="165" t="s">
        <v>470</v>
      </c>
      <c r="G360" s="166" t="s">
        <v>201</v>
      </c>
      <c r="H360" s="167">
        <v>60.478999999999999</v>
      </c>
      <c r="I360" s="22"/>
      <c r="J360" s="168">
        <f>ROUND(I360*H360,0)</f>
        <v>0</v>
      </c>
      <c r="K360" s="165" t="s">
        <v>156</v>
      </c>
      <c r="L360" s="51"/>
      <c r="M360" s="169" t="s">
        <v>1</v>
      </c>
      <c r="N360" s="170" t="s">
        <v>42</v>
      </c>
      <c r="P360" s="171">
        <f>O360*H360</f>
        <v>0</v>
      </c>
      <c r="Q360" s="171">
        <v>0</v>
      </c>
      <c r="R360" s="171">
        <f>Q360*H360</f>
        <v>0</v>
      </c>
      <c r="S360" s="171">
        <v>0</v>
      </c>
      <c r="T360" s="172">
        <f>S360*H360</f>
        <v>0</v>
      </c>
      <c r="AR360" s="173" t="s">
        <v>157</v>
      </c>
      <c r="AT360" s="173" t="s">
        <v>152</v>
      </c>
      <c r="AU360" s="173" t="s">
        <v>86</v>
      </c>
      <c r="AY360" s="39" t="s">
        <v>150</v>
      </c>
      <c r="BE360" s="174">
        <f>IF(N360="základní",J360,0)</f>
        <v>0</v>
      </c>
      <c r="BF360" s="174">
        <f>IF(N360="snížená",J360,0)</f>
        <v>0</v>
      </c>
      <c r="BG360" s="174">
        <f>IF(N360="zákl. přenesená",J360,0)</f>
        <v>0</v>
      </c>
      <c r="BH360" s="174">
        <f>IF(N360="sníž. přenesená",J360,0)</f>
        <v>0</v>
      </c>
      <c r="BI360" s="174">
        <f>IF(N360="nulová",J360,0)</f>
        <v>0</v>
      </c>
      <c r="BJ360" s="39" t="s">
        <v>8</v>
      </c>
      <c r="BK360" s="174">
        <f>ROUND(I360*H360,0)</f>
        <v>0</v>
      </c>
      <c r="BL360" s="39" t="s">
        <v>157</v>
      </c>
      <c r="BM360" s="173" t="s">
        <v>471</v>
      </c>
    </row>
    <row r="361" spans="2:65" s="152" customFormat="1" ht="22.9" customHeight="1" x14ac:dyDescent="0.2">
      <c r="B361" s="151"/>
      <c r="D361" s="153" t="s">
        <v>76</v>
      </c>
      <c r="E361" s="161" t="s">
        <v>472</v>
      </c>
      <c r="F361" s="161" t="s">
        <v>473</v>
      </c>
      <c r="I361" s="21"/>
      <c r="J361" s="162">
        <f>BK361</f>
        <v>0</v>
      </c>
      <c r="L361" s="151"/>
      <c r="M361" s="156"/>
      <c r="P361" s="157">
        <f>P362</f>
        <v>0</v>
      </c>
      <c r="R361" s="157">
        <f>R362</f>
        <v>0</v>
      </c>
      <c r="T361" s="158">
        <f>T362</f>
        <v>0</v>
      </c>
      <c r="AR361" s="153" t="s">
        <v>8</v>
      </c>
      <c r="AT361" s="159" t="s">
        <v>76</v>
      </c>
      <c r="AU361" s="159" t="s">
        <v>8</v>
      </c>
      <c r="AY361" s="153" t="s">
        <v>150</v>
      </c>
      <c r="BK361" s="160">
        <f>BK362</f>
        <v>0</v>
      </c>
    </row>
    <row r="362" spans="2:65" s="52" customFormat="1" ht="16.5" customHeight="1" x14ac:dyDescent="0.2">
      <c r="B362" s="51"/>
      <c r="C362" s="163" t="s">
        <v>474</v>
      </c>
      <c r="D362" s="163" t="s">
        <v>152</v>
      </c>
      <c r="E362" s="164" t="s">
        <v>475</v>
      </c>
      <c r="F362" s="165" t="s">
        <v>476</v>
      </c>
      <c r="G362" s="166" t="s">
        <v>201</v>
      </c>
      <c r="H362" s="167">
        <v>628.98299999999995</v>
      </c>
      <c r="I362" s="22"/>
      <c r="J362" s="168">
        <f>ROUND(I362*H362,0)</f>
        <v>0</v>
      </c>
      <c r="K362" s="165" t="s">
        <v>156</v>
      </c>
      <c r="L362" s="51"/>
      <c r="M362" s="169" t="s">
        <v>1</v>
      </c>
      <c r="N362" s="170" t="s">
        <v>42</v>
      </c>
      <c r="P362" s="171">
        <f>O362*H362</f>
        <v>0</v>
      </c>
      <c r="Q362" s="171">
        <v>0</v>
      </c>
      <c r="R362" s="171">
        <f>Q362*H362</f>
        <v>0</v>
      </c>
      <c r="S362" s="171">
        <v>0</v>
      </c>
      <c r="T362" s="172">
        <f>S362*H362</f>
        <v>0</v>
      </c>
      <c r="AR362" s="173" t="s">
        <v>157</v>
      </c>
      <c r="AT362" s="173" t="s">
        <v>152</v>
      </c>
      <c r="AU362" s="173" t="s">
        <v>86</v>
      </c>
      <c r="AY362" s="39" t="s">
        <v>150</v>
      </c>
      <c r="BE362" s="174">
        <f>IF(N362="základní",J362,0)</f>
        <v>0</v>
      </c>
      <c r="BF362" s="174">
        <f>IF(N362="snížená",J362,0)</f>
        <v>0</v>
      </c>
      <c r="BG362" s="174">
        <f>IF(N362="zákl. přenesená",J362,0)</f>
        <v>0</v>
      </c>
      <c r="BH362" s="174">
        <f>IF(N362="sníž. přenesená",J362,0)</f>
        <v>0</v>
      </c>
      <c r="BI362" s="174">
        <f>IF(N362="nulová",J362,0)</f>
        <v>0</v>
      </c>
      <c r="BJ362" s="39" t="s">
        <v>8</v>
      </c>
      <c r="BK362" s="174">
        <f>ROUND(I362*H362,0)</f>
        <v>0</v>
      </c>
      <c r="BL362" s="39" t="s">
        <v>157</v>
      </c>
      <c r="BM362" s="173" t="s">
        <v>477</v>
      </c>
    </row>
    <row r="363" spans="2:65" s="152" customFormat="1" ht="25.9" customHeight="1" x14ac:dyDescent="0.2">
      <c r="B363" s="151"/>
      <c r="D363" s="153" t="s">
        <v>76</v>
      </c>
      <c r="E363" s="154" t="s">
        <v>478</v>
      </c>
      <c r="F363" s="154" t="s">
        <v>479</v>
      </c>
      <c r="I363" s="21"/>
      <c r="J363" s="155">
        <f>BK363</f>
        <v>0</v>
      </c>
      <c r="L363" s="151"/>
      <c r="M363" s="156"/>
      <c r="P363" s="157">
        <f>P364+P387+P395+P413</f>
        <v>0</v>
      </c>
      <c r="R363" s="157">
        <f>R364+R387+R395+R413</f>
        <v>25.836791754495007</v>
      </c>
      <c r="T363" s="158">
        <f>T364+T387+T395+T413</f>
        <v>2.3716600000000003</v>
      </c>
      <c r="AR363" s="153" t="s">
        <v>86</v>
      </c>
      <c r="AT363" s="159" t="s">
        <v>76</v>
      </c>
      <c r="AU363" s="159" t="s">
        <v>77</v>
      </c>
      <c r="AY363" s="153" t="s">
        <v>150</v>
      </c>
      <c r="BK363" s="160">
        <f>BK364+BK387+BK395+BK413</f>
        <v>0</v>
      </c>
    </row>
    <row r="364" spans="2:65" s="152" customFormat="1" ht="22.9" customHeight="1" x14ac:dyDescent="0.2">
      <c r="B364" s="151"/>
      <c r="D364" s="153" t="s">
        <v>76</v>
      </c>
      <c r="E364" s="161" t="s">
        <v>480</v>
      </c>
      <c r="F364" s="161" t="s">
        <v>481</v>
      </c>
      <c r="I364" s="21"/>
      <c r="J364" s="162">
        <f>BK364</f>
        <v>0</v>
      </c>
      <c r="L364" s="151"/>
      <c r="M364" s="156"/>
      <c r="P364" s="157">
        <f>SUM(P365:P386)</f>
        <v>0</v>
      </c>
      <c r="R364" s="157">
        <f>SUM(R365:R386)</f>
        <v>2.2620502621450003</v>
      </c>
      <c r="T364" s="158">
        <f>SUM(T365:T386)</f>
        <v>2.3322600000000002</v>
      </c>
      <c r="AR364" s="153" t="s">
        <v>86</v>
      </c>
      <c r="AT364" s="159" t="s">
        <v>76</v>
      </c>
      <c r="AU364" s="159" t="s">
        <v>8</v>
      </c>
      <c r="AY364" s="153" t="s">
        <v>150</v>
      </c>
      <c r="BK364" s="160">
        <f>SUM(BK365:BK386)</f>
        <v>0</v>
      </c>
    </row>
    <row r="365" spans="2:65" s="52" customFormat="1" ht="33" customHeight="1" x14ac:dyDescent="0.2">
      <c r="B365" s="51"/>
      <c r="C365" s="163" t="s">
        <v>482</v>
      </c>
      <c r="D365" s="163" t="s">
        <v>152</v>
      </c>
      <c r="E365" s="164" t="s">
        <v>483</v>
      </c>
      <c r="F365" s="165" t="s">
        <v>484</v>
      </c>
      <c r="G365" s="166" t="s">
        <v>171</v>
      </c>
      <c r="H365" s="167">
        <v>3.589</v>
      </c>
      <c r="I365" s="22"/>
      <c r="J365" s="168">
        <f>ROUND(I365*H365,0)</f>
        <v>0</v>
      </c>
      <c r="K365" s="165" t="s">
        <v>156</v>
      </c>
      <c r="L365" s="51"/>
      <c r="M365" s="169" t="s">
        <v>1</v>
      </c>
      <c r="N365" s="170" t="s">
        <v>42</v>
      </c>
      <c r="P365" s="171">
        <f>O365*H365</f>
        <v>0</v>
      </c>
      <c r="Q365" s="171">
        <v>1.89E-3</v>
      </c>
      <c r="R365" s="171">
        <f>Q365*H365</f>
        <v>6.7832099999999996E-3</v>
      </c>
      <c r="S365" s="171">
        <v>0</v>
      </c>
      <c r="T365" s="172">
        <f>S365*H365</f>
        <v>0</v>
      </c>
      <c r="AR365" s="173" t="s">
        <v>217</v>
      </c>
      <c r="AT365" s="173" t="s">
        <v>152</v>
      </c>
      <c r="AU365" s="173" t="s">
        <v>86</v>
      </c>
      <c r="AY365" s="39" t="s">
        <v>150</v>
      </c>
      <c r="BE365" s="174">
        <f>IF(N365="základní",J365,0)</f>
        <v>0</v>
      </c>
      <c r="BF365" s="174">
        <f>IF(N365="snížená",J365,0)</f>
        <v>0</v>
      </c>
      <c r="BG365" s="174">
        <f>IF(N365="zákl. přenesená",J365,0)</f>
        <v>0</v>
      </c>
      <c r="BH365" s="174">
        <f>IF(N365="sníž. přenesená",J365,0)</f>
        <v>0</v>
      </c>
      <c r="BI365" s="174">
        <f>IF(N365="nulová",J365,0)</f>
        <v>0</v>
      </c>
      <c r="BJ365" s="39" t="s">
        <v>8</v>
      </c>
      <c r="BK365" s="174">
        <f>ROUND(I365*H365,0)</f>
        <v>0</v>
      </c>
      <c r="BL365" s="39" t="s">
        <v>217</v>
      </c>
      <c r="BM365" s="173" t="s">
        <v>485</v>
      </c>
    </row>
    <row r="366" spans="2:65" s="176" customFormat="1" x14ac:dyDescent="0.2">
      <c r="B366" s="175"/>
      <c r="D366" s="177" t="s">
        <v>159</v>
      </c>
      <c r="E366" s="178" t="s">
        <v>1</v>
      </c>
      <c r="F366" s="179" t="s">
        <v>486</v>
      </c>
      <c r="H366" s="180">
        <v>0.42799999999999999</v>
      </c>
      <c r="I366" s="23"/>
      <c r="L366" s="175"/>
      <c r="M366" s="181"/>
      <c r="T366" s="182"/>
      <c r="AT366" s="178" t="s">
        <v>159</v>
      </c>
      <c r="AU366" s="178" t="s">
        <v>86</v>
      </c>
      <c r="AV366" s="176" t="s">
        <v>86</v>
      </c>
      <c r="AW366" s="176" t="s">
        <v>33</v>
      </c>
      <c r="AX366" s="176" t="s">
        <v>77</v>
      </c>
      <c r="AY366" s="178" t="s">
        <v>150</v>
      </c>
    </row>
    <row r="367" spans="2:65" s="176" customFormat="1" x14ac:dyDescent="0.2">
      <c r="B367" s="175"/>
      <c r="D367" s="177" t="s">
        <v>159</v>
      </c>
      <c r="E367" s="178" t="s">
        <v>1</v>
      </c>
      <c r="F367" s="179" t="s">
        <v>487</v>
      </c>
      <c r="H367" s="180">
        <v>3.161</v>
      </c>
      <c r="I367" s="23"/>
      <c r="L367" s="175"/>
      <c r="M367" s="181"/>
      <c r="T367" s="182"/>
      <c r="AT367" s="178" t="s">
        <v>159</v>
      </c>
      <c r="AU367" s="178" t="s">
        <v>86</v>
      </c>
      <c r="AV367" s="176" t="s">
        <v>86</v>
      </c>
      <c r="AW367" s="176" t="s">
        <v>33</v>
      </c>
      <c r="AX367" s="176" t="s">
        <v>77</v>
      </c>
      <c r="AY367" s="178" t="s">
        <v>150</v>
      </c>
    </row>
    <row r="368" spans="2:65" s="184" customFormat="1" x14ac:dyDescent="0.2">
      <c r="B368" s="183"/>
      <c r="D368" s="177" t="s">
        <v>159</v>
      </c>
      <c r="E368" s="185" t="s">
        <v>1</v>
      </c>
      <c r="F368" s="186" t="s">
        <v>166</v>
      </c>
      <c r="H368" s="187">
        <v>3.589</v>
      </c>
      <c r="I368" s="24"/>
      <c r="L368" s="183"/>
      <c r="M368" s="188"/>
      <c r="T368" s="189"/>
      <c r="AT368" s="185" t="s">
        <v>159</v>
      </c>
      <c r="AU368" s="185" t="s">
        <v>86</v>
      </c>
      <c r="AV368" s="184" t="s">
        <v>164</v>
      </c>
      <c r="AW368" s="184" t="s">
        <v>33</v>
      </c>
      <c r="AX368" s="184" t="s">
        <v>77</v>
      </c>
      <c r="AY368" s="185" t="s">
        <v>150</v>
      </c>
    </row>
    <row r="369" spans="2:65" s="191" customFormat="1" x14ac:dyDescent="0.2">
      <c r="B369" s="190"/>
      <c r="D369" s="177" t="s">
        <v>159</v>
      </c>
      <c r="E369" s="192" t="s">
        <v>1</v>
      </c>
      <c r="F369" s="193" t="s">
        <v>167</v>
      </c>
      <c r="H369" s="194">
        <v>3.589</v>
      </c>
      <c r="I369" s="25"/>
      <c r="L369" s="190"/>
      <c r="M369" s="195"/>
      <c r="T369" s="196"/>
      <c r="AT369" s="192" t="s">
        <v>159</v>
      </c>
      <c r="AU369" s="192" t="s">
        <v>86</v>
      </c>
      <c r="AV369" s="191" t="s">
        <v>157</v>
      </c>
      <c r="AW369" s="191" t="s">
        <v>33</v>
      </c>
      <c r="AX369" s="191" t="s">
        <v>8</v>
      </c>
      <c r="AY369" s="192" t="s">
        <v>150</v>
      </c>
    </row>
    <row r="370" spans="2:65" s="52" customFormat="1" ht="24.2" customHeight="1" x14ac:dyDescent="0.2">
      <c r="B370" s="51"/>
      <c r="C370" s="163" t="s">
        <v>488</v>
      </c>
      <c r="D370" s="163" t="s">
        <v>152</v>
      </c>
      <c r="E370" s="164" t="s">
        <v>489</v>
      </c>
      <c r="F370" s="165" t="s">
        <v>490</v>
      </c>
      <c r="G370" s="166" t="s">
        <v>323</v>
      </c>
      <c r="H370" s="167">
        <v>166.59</v>
      </c>
      <c r="I370" s="22"/>
      <c r="J370" s="168">
        <f>ROUND(I370*H370,0)</f>
        <v>0</v>
      </c>
      <c r="K370" s="165" t="s">
        <v>156</v>
      </c>
      <c r="L370" s="51"/>
      <c r="M370" s="169" t="s">
        <v>1</v>
      </c>
      <c r="N370" s="170" t="s">
        <v>42</v>
      </c>
      <c r="P370" s="171">
        <f>O370*H370</f>
        <v>0</v>
      </c>
      <c r="Q370" s="171">
        <v>0</v>
      </c>
      <c r="R370" s="171">
        <f>Q370*H370</f>
        <v>0</v>
      </c>
      <c r="S370" s="171">
        <v>1.4E-2</v>
      </c>
      <c r="T370" s="172">
        <f>S370*H370</f>
        <v>2.3322600000000002</v>
      </c>
      <c r="AR370" s="173" t="s">
        <v>217</v>
      </c>
      <c r="AT370" s="173" t="s">
        <v>152</v>
      </c>
      <c r="AU370" s="173" t="s">
        <v>86</v>
      </c>
      <c r="AY370" s="39" t="s">
        <v>150</v>
      </c>
      <c r="BE370" s="174">
        <f>IF(N370="základní",J370,0)</f>
        <v>0</v>
      </c>
      <c r="BF370" s="174">
        <f>IF(N370="snížená",J370,0)</f>
        <v>0</v>
      </c>
      <c r="BG370" s="174">
        <f>IF(N370="zákl. přenesená",J370,0)</f>
        <v>0</v>
      </c>
      <c r="BH370" s="174">
        <f>IF(N370="sníž. přenesená",J370,0)</f>
        <v>0</v>
      </c>
      <c r="BI370" s="174">
        <f>IF(N370="nulová",J370,0)</f>
        <v>0</v>
      </c>
      <c r="BJ370" s="39" t="s">
        <v>8</v>
      </c>
      <c r="BK370" s="174">
        <f>ROUND(I370*H370,0)</f>
        <v>0</v>
      </c>
      <c r="BL370" s="39" t="s">
        <v>217</v>
      </c>
      <c r="BM370" s="173" t="s">
        <v>491</v>
      </c>
    </row>
    <row r="371" spans="2:65" s="176" customFormat="1" x14ac:dyDescent="0.2">
      <c r="B371" s="175"/>
      <c r="D371" s="177" t="s">
        <v>159</v>
      </c>
      <c r="E371" s="178" t="s">
        <v>1</v>
      </c>
      <c r="F371" s="179" t="s">
        <v>492</v>
      </c>
      <c r="H371" s="180">
        <v>25.46</v>
      </c>
      <c r="I371" s="23"/>
      <c r="L371" s="175"/>
      <c r="M371" s="181"/>
      <c r="T371" s="182"/>
      <c r="AT371" s="178" t="s">
        <v>159</v>
      </c>
      <c r="AU371" s="178" t="s">
        <v>86</v>
      </c>
      <c r="AV371" s="176" t="s">
        <v>86</v>
      </c>
      <c r="AW371" s="176" t="s">
        <v>33</v>
      </c>
      <c r="AX371" s="176" t="s">
        <v>77</v>
      </c>
      <c r="AY371" s="178" t="s">
        <v>150</v>
      </c>
    </row>
    <row r="372" spans="2:65" s="176" customFormat="1" x14ac:dyDescent="0.2">
      <c r="B372" s="175"/>
      <c r="D372" s="177" t="s">
        <v>159</v>
      </c>
      <c r="E372" s="178" t="s">
        <v>1</v>
      </c>
      <c r="F372" s="179" t="s">
        <v>493</v>
      </c>
      <c r="H372" s="180">
        <v>141.13</v>
      </c>
      <c r="I372" s="23"/>
      <c r="L372" s="175"/>
      <c r="M372" s="181"/>
      <c r="T372" s="182"/>
      <c r="AT372" s="178" t="s">
        <v>159</v>
      </c>
      <c r="AU372" s="178" t="s">
        <v>86</v>
      </c>
      <c r="AV372" s="176" t="s">
        <v>86</v>
      </c>
      <c r="AW372" s="176" t="s">
        <v>33</v>
      </c>
      <c r="AX372" s="176" t="s">
        <v>77</v>
      </c>
      <c r="AY372" s="178" t="s">
        <v>150</v>
      </c>
    </row>
    <row r="373" spans="2:65" s="184" customFormat="1" x14ac:dyDescent="0.2">
      <c r="B373" s="183"/>
      <c r="D373" s="177" t="s">
        <v>159</v>
      </c>
      <c r="E373" s="185" t="s">
        <v>1</v>
      </c>
      <c r="F373" s="186" t="s">
        <v>166</v>
      </c>
      <c r="H373" s="187">
        <v>166.59</v>
      </c>
      <c r="I373" s="24"/>
      <c r="L373" s="183"/>
      <c r="M373" s="188"/>
      <c r="T373" s="189"/>
      <c r="AT373" s="185" t="s">
        <v>159</v>
      </c>
      <c r="AU373" s="185" t="s">
        <v>86</v>
      </c>
      <c r="AV373" s="184" t="s">
        <v>164</v>
      </c>
      <c r="AW373" s="184" t="s">
        <v>33</v>
      </c>
      <c r="AX373" s="184" t="s">
        <v>8</v>
      </c>
      <c r="AY373" s="185" t="s">
        <v>150</v>
      </c>
    </row>
    <row r="374" spans="2:65" s="52" customFormat="1" ht="33" customHeight="1" x14ac:dyDescent="0.2">
      <c r="B374" s="51"/>
      <c r="C374" s="163" t="s">
        <v>494</v>
      </c>
      <c r="D374" s="163" t="s">
        <v>152</v>
      </c>
      <c r="E374" s="164" t="s">
        <v>495</v>
      </c>
      <c r="F374" s="165" t="s">
        <v>496</v>
      </c>
      <c r="G374" s="166" t="s">
        <v>323</v>
      </c>
      <c r="H374" s="167">
        <v>166.59</v>
      </c>
      <c r="I374" s="22"/>
      <c r="J374" s="168">
        <f>ROUND(I374*H374,0)</f>
        <v>0</v>
      </c>
      <c r="K374" s="165" t="s">
        <v>156</v>
      </c>
      <c r="L374" s="51"/>
      <c r="M374" s="169" t="s">
        <v>1</v>
      </c>
      <c r="N374" s="170" t="s">
        <v>42</v>
      </c>
      <c r="P374" s="171">
        <f>O374*H374</f>
        <v>0</v>
      </c>
      <c r="Q374" s="171">
        <v>0</v>
      </c>
      <c r="R374" s="171">
        <f>Q374*H374</f>
        <v>0</v>
      </c>
      <c r="S374" s="171">
        <v>0</v>
      </c>
      <c r="T374" s="172">
        <f>S374*H374</f>
        <v>0</v>
      </c>
      <c r="AR374" s="173" t="s">
        <v>217</v>
      </c>
      <c r="AT374" s="173" t="s">
        <v>152</v>
      </c>
      <c r="AU374" s="173" t="s">
        <v>86</v>
      </c>
      <c r="AY374" s="39" t="s">
        <v>150</v>
      </c>
      <c r="BE374" s="174">
        <f>IF(N374="základní",J374,0)</f>
        <v>0</v>
      </c>
      <c r="BF374" s="174">
        <f>IF(N374="snížená",J374,0)</f>
        <v>0</v>
      </c>
      <c r="BG374" s="174">
        <f>IF(N374="zákl. přenesená",J374,0)</f>
        <v>0</v>
      </c>
      <c r="BH374" s="174">
        <f>IF(N374="sníž. přenesená",J374,0)</f>
        <v>0</v>
      </c>
      <c r="BI374" s="174">
        <f>IF(N374="nulová",J374,0)</f>
        <v>0</v>
      </c>
      <c r="BJ374" s="39" t="s">
        <v>8</v>
      </c>
      <c r="BK374" s="174">
        <f>ROUND(I374*H374,0)</f>
        <v>0</v>
      </c>
      <c r="BL374" s="39" t="s">
        <v>217</v>
      </c>
      <c r="BM374" s="173" t="s">
        <v>497</v>
      </c>
    </row>
    <row r="375" spans="2:65" s="176" customFormat="1" x14ac:dyDescent="0.2">
      <c r="B375" s="175"/>
      <c r="D375" s="177" t="s">
        <v>159</v>
      </c>
      <c r="E375" s="178" t="s">
        <v>98</v>
      </c>
      <c r="F375" s="179" t="s">
        <v>492</v>
      </c>
      <c r="H375" s="180">
        <v>25.46</v>
      </c>
      <c r="I375" s="23"/>
      <c r="L375" s="175"/>
      <c r="M375" s="181"/>
      <c r="T375" s="182"/>
      <c r="AT375" s="178" t="s">
        <v>159</v>
      </c>
      <c r="AU375" s="178" t="s">
        <v>86</v>
      </c>
      <c r="AV375" s="176" t="s">
        <v>86</v>
      </c>
      <c r="AW375" s="176" t="s">
        <v>33</v>
      </c>
      <c r="AX375" s="176" t="s">
        <v>77</v>
      </c>
      <c r="AY375" s="178" t="s">
        <v>150</v>
      </c>
    </row>
    <row r="376" spans="2:65" s="176" customFormat="1" x14ac:dyDescent="0.2">
      <c r="B376" s="175"/>
      <c r="D376" s="177" t="s">
        <v>159</v>
      </c>
      <c r="E376" s="178" t="s">
        <v>102</v>
      </c>
      <c r="F376" s="179" t="s">
        <v>493</v>
      </c>
      <c r="H376" s="180">
        <v>141.13</v>
      </c>
      <c r="I376" s="23"/>
      <c r="L376" s="175"/>
      <c r="M376" s="181"/>
      <c r="T376" s="182"/>
      <c r="AT376" s="178" t="s">
        <v>159</v>
      </c>
      <c r="AU376" s="178" t="s">
        <v>86</v>
      </c>
      <c r="AV376" s="176" t="s">
        <v>86</v>
      </c>
      <c r="AW376" s="176" t="s">
        <v>33</v>
      </c>
      <c r="AX376" s="176" t="s">
        <v>77</v>
      </c>
      <c r="AY376" s="178" t="s">
        <v>150</v>
      </c>
    </row>
    <row r="377" spans="2:65" s="184" customFormat="1" x14ac:dyDescent="0.2">
      <c r="B377" s="183"/>
      <c r="D377" s="177" t="s">
        <v>159</v>
      </c>
      <c r="E377" s="185" t="s">
        <v>1</v>
      </c>
      <c r="F377" s="186" t="s">
        <v>166</v>
      </c>
      <c r="H377" s="187">
        <v>166.59</v>
      </c>
      <c r="I377" s="24"/>
      <c r="L377" s="183"/>
      <c r="M377" s="188"/>
      <c r="T377" s="189"/>
      <c r="AT377" s="185" t="s">
        <v>159</v>
      </c>
      <c r="AU377" s="185" t="s">
        <v>86</v>
      </c>
      <c r="AV377" s="184" t="s">
        <v>164</v>
      </c>
      <c r="AW377" s="184" t="s">
        <v>33</v>
      </c>
      <c r="AX377" s="184" t="s">
        <v>8</v>
      </c>
      <c r="AY377" s="185" t="s">
        <v>150</v>
      </c>
    </row>
    <row r="378" spans="2:65" s="52" customFormat="1" ht="24.2" customHeight="1" x14ac:dyDescent="0.2">
      <c r="B378" s="51"/>
      <c r="C378" s="163" t="s">
        <v>498</v>
      </c>
      <c r="D378" s="163" t="s">
        <v>152</v>
      </c>
      <c r="E378" s="164" t="s">
        <v>499</v>
      </c>
      <c r="F378" s="165" t="s">
        <v>500</v>
      </c>
      <c r="G378" s="166" t="s">
        <v>171</v>
      </c>
      <c r="H378" s="167">
        <v>3.589</v>
      </c>
      <c r="I378" s="22"/>
      <c r="J378" s="168">
        <f>ROUND(I378*H378,0)</f>
        <v>0</v>
      </c>
      <c r="K378" s="165" t="s">
        <v>156</v>
      </c>
      <c r="L378" s="51"/>
      <c r="M378" s="169" t="s">
        <v>1</v>
      </c>
      <c r="N378" s="170" t="s">
        <v>42</v>
      </c>
      <c r="P378" s="171">
        <f>O378*H378</f>
        <v>0</v>
      </c>
      <c r="Q378" s="171">
        <v>2.3367804999999998E-2</v>
      </c>
      <c r="R378" s="171">
        <f>Q378*H378</f>
        <v>8.3867052144999996E-2</v>
      </c>
      <c r="S378" s="171">
        <v>0</v>
      </c>
      <c r="T378" s="172">
        <f>S378*H378</f>
        <v>0</v>
      </c>
      <c r="AR378" s="173" t="s">
        <v>217</v>
      </c>
      <c r="AT378" s="173" t="s">
        <v>152</v>
      </c>
      <c r="AU378" s="173" t="s">
        <v>86</v>
      </c>
      <c r="AY378" s="39" t="s">
        <v>150</v>
      </c>
      <c r="BE378" s="174">
        <f>IF(N378="základní",J378,0)</f>
        <v>0</v>
      </c>
      <c r="BF378" s="174">
        <f>IF(N378="snížená",J378,0)</f>
        <v>0</v>
      </c>
      <c r="BG378" s="174">
        <f>IF(N378="zákl. přenesená",J378,0)</f>
        <v>0</v>
      </c>
      <c r="BH378" s="174">
        <f>IF(N378="sníž. přenesená",J378,0)</f>
        <v>0</v>
      </c>
      <c r="BI378" s="174">
        <f>IF(N378="nulová",J378,0)</f>
        <v>0</v>
      </c>
      <c r="BJ378" s="39" t="s">
        <v>8</v>
      </c>
      <c r="BK378" s="174">
        <f>ROUND(I378*H378,0)</f>
        <v>0</v>
      </c>
      <c r="BL378" s="39" t="s">
        <v>217</v>
      </c>
      <c r="BM378" s="173" t="s">
        <v>501</v>
      </c>
    </row>
    <row r="379" spans="2:65" s="176" customFormat="1" x14ac:dyDescent="0.2">
      <c r="B379" s="175"/>
      <c r="D379" s="177" t="s">
        <v>159</v>
      </c>
      <c r="E379" s="178" t="s">
        <v>1</v>
      </c>
      <c r="F379" s="179" t="s">
        <v>486</v>
      </c>
      <c r="H379" s="180">
        <v>0.42799999999999999</v>
      </c>
      <c r="I379" s="23"/>
      <c r="L379" s="175"/>
      <c r="M379" s="181"/>
      <c r="T379" s="182"/>
      <c r="AT379" s="178" t="s">
        <v>159</v>
      </c>
      <c r="AU379" s="178" t="s">
        <v>86</v>
      </c>
      <c r="AV379" s="176" t="s">
        <v>86</v>
      </c>
      <c r="AW379" s="176" t="s">
        <v>33</v>
      </c>
      <c r="AX379" s="176" t="s">
        <v>77</v>
      </c>
      <c r="AY379" s="178" t="s">
        <v>150</v>
      </c>
    </row>
    <row r="380" spans="2:65" s="176" customFormat="1" x14ac:dyDescent="0.2">
      <c r="B380" s="175"/>
      <c r="D380" s="177" t="s">
        <v>159</v>
      </c>
      <c r="E380" s="178" t="s">
        <v>1</v>
      </c>
      <c r="F380" s="179" t="s">
        <v>487</v>
      </c>
      <c r="H380" s="180">
        <v>3.161</v>
      </c>
      <c r="I380" s="23"/>
      <c r="L380" s="175"/>
      <c r="M380" s="181"/>
      <c r="T380" s="182"/>
      <c r="AT380" s="178" t="s">
        <v>159</v>
      </c>
      <c r="AU380" s="178" t="s">
        <v>86</v>
      </c>
      <c r="AV380" s="176" t="s">
        <v>86</v>
      </c>
      <c r="AW380" s="176" t="s">
        <v>33</v>
      </c>
      <c r="AX380" s="176" t="s">
        <v>77</v>
      </c>
      <c r="AY380" s="178" t="s">
        <v>150</v>
      </c>
    </row>
    <row r="381" spans="2:65" s="184" customFormat="1" x14ac:dyDescent="0.2">
      <c r="B381" s="183"/>
      <c r="D381" s="177" t="s">
        <v>159</v>
      </c>
      <c r="E381" s="185" t="s">
        <v>1</v>
      </c>
      <c r="F381" s="186" t="s">
        <v>166</v>
      </c>
      <c r="H381" s="187">
        <v>3.589</v>
      </c>
      <c r="I381" s="24"/>
      <c r="L381" s="183"/>
      <c r="M381" s="188"/>
      <c r="T381" s="189"/>
      <c r="AT381" s="185" t="s">
        <v>159</v>
      </c>
      <c r="AU381" s="185" t="s">
        <v>86</v>
      </c>
      <c r="AV381" s="184" t="s">
        <v>164</v>
      </c>
      <c r="AW381" s="184" t="s">
        <v>33</v>
      </c>
      <c r="AX381" s="184" t="s">
        <v>8</v>
      </c>
      <c r="AY381" s="185" t="s">
        <v>150</v>
      </c>
    </row>
    <row r="382" spans="2:65" s="52" customFormat="1" ht="21.75" customHeight="1" x14ac:dyDescent="0.2">
      <c r="B382" s="51"/>
      <c r="C382" s="197" t="s">
        <v>502</v>
      </c>
      <c r="D382" s="197" t="s">
        <v>263</v>
      </c>
      <c r="E382" s="198" t="s">
        <v>503</v>
      </c>
      <c r="F382" s="199" t="s">
        <v>504</v>
      </c>
      <c r="G382" s="200" t="s">
        <v>171</v>
      </c>
      <c r="H382" s="201">
        <v>3.948</v>
      </c>
      <c r="I382" s="26"/>
      <c r="J382" s="202">
        <f>ROUND(I382*H382,0)</f>
        <v>0</v>
      </c>
      <c r="K382" s="199" t="s">
        <v>156</v>
      </c>
      <c r="L382" s="203"/>
      <c r="M382" s="204" t="s">
        <v>1</v>
      </c>
      <c r="N382" s="205" t="s">
        <v>42</v>
      </c>
      <c r="P382" s="171">
        <f>O382*H382</f>
        <v>0</v>
      </c>
      <c r="Q382" s="171">
        <v>0.55000000000000004</v>
      </c>
      <c r="R382" s="171">
        <f>Q382*H382</f>
        <v>2.1714000000000002</v>
      </c>
      <c r="S382" s="171">
        <v>0</v>
      </c>
      <c r="T382" s="172">
        <f>S382*H382</f>
        <v>0</v>
      </c>
      <c r="AR382" s="173" t="s">
        <v>257</v>
      </c>
      <c r="AT382" s="173" t="s">
        <v>263</v>
      </c>
      <c r="AU382" s="173" t="s">
        <v>86</v>
      </c>
      <c r="AY382" s="39" t="s">
        <v>150</v>
      </c>
      <c r="BE382" s="174">
        <f>IF(N382="základní",J382,0)</f>
        <v>0</v>
      </c>
      <c r="BF382" s="174">
        <f>IF(N382="snížená",J382,0)</f>
        <v>0</v>
      </c>
      <c r="BG382" s="174">
        <f>IF(N382="zákl. přenesená",J382,0)</f>
        <v>0</v>
      </c>
      <c r="BH382" s="174">
        <f>IF(N382="sníž. přenesená",J382,0)</f>
        <v>0</v>
      </c>
      <c r="BI382" s="174">
        <f>IF(N382="nulová",J382,0)</f>
        <v>0</v>
      </c>
      <c r="BJ382" s="39" t="s">
        <v>8</v>
      </c>
      <c r="BK382" s="174">
        <f>ROUND(I382*H382,0)</f>
        <v>0</v>
      </c>
      <c r="BL382" s="39" t="s">
        <v>217</v>
      </c>
      <c r="BM382" s="173" t="s">
        <v>505</v>
      </c>
    </row>
    <row r="383" spans="2:65" s="176" customFormat="1" x14ac:dyDescent="0.2">
      <c r="B383" s="175"/>
      <c r="D383" s="177" t="s">
        <v>159</v>
      </c>
      <c r="E383" s="178" t="s">
        <v>1</v>
      </c>
      <c r="F383" s="179" t="s">
        <v>506</v>
      </c>
      <c r="H383" s="180">
        <v>0.47099999999999997</v>
      </c>
      <c r="I383" s="23"/>
      <c r="L383" s="175"/>
      <c r="M383" s="181"/>
      <c r="T383" s="182"/>
      <c r="AT383" s="178" t="s">
        <v>159</v>
      </c>
      <c r="AU383" s="178" t="s">
        <v>86</v>
      </c>
      <c r="AV383" s="176" t="s">
        <v>86</v>
      </c>
      <c r="AW383" s="176" t="s">
        <v>33</v>
      </c>
      <c r="AX383" s="176" t="s">
        <v>77</v>
      </c>
      <c r="AY383" s="178" t="s">
        <v>150</v>
      </c>
    </row>
    <row r="384" spans="2:65" s="176" customFormat="1" x14ac:dyDescent="0.2">
      <c r="B384" s="175"/>
      <c r="D384" s="177" t="s">
        <v>159</v>
      </c>
      <c r="E384" s="178" t="s">
        <v>1</v>
      </c>
      <c r="F384" s="179" t="s">
        <v>507</v>
      </c>
      <c r="H384" s="180">
        <v>3.4769999999999999</v>
      </c>
      <c r="I384" s="23"/>
      <c r="L384" s="175"/>
      <c r="M384" s="181"/>
      <c r="T384" s="182"/>
      <c r="AT384" s="178" t="s">
        <v>159</v>
      </c>
      <c r="AU384" s="178" t="s">
        <v>86</v>
      </c>
      <c r="AV384" s="176" t="s">
        <v>86</v>
      </c>
      <c r="AW384" s="176" t="s">
        <v>33</v>
      </c>
      <c r="AX384" s="176" t="s">
        <v>77</v>
      </c>
      <c r="AY384" s="178" t="s">
        <v>150</v>
      </c>
    </row>
    <row r="385" spans="2:65" s="184" customFormat="1" x14ac:dyDescent="0.2">
      <c r="B385" s="183"/>
      <c r="D385" s="177" t="s">
        <v>159</v>
      </c>
      <c r="E385" s="185" t="s">
        <v>1</v>
      </c>
      <c r="F385" s="186" t="s">
        <v>166</v>
      </c>
      <c r="H385" s="187">
        <v>3.948</v>
      </c>
      <c r="I385" s="24"/>
      <c r="L385" s="183"/>
      <c r="M385" s="188"/>
      <c r="T385" s="189"/>
      <c r="AT385" s="185" t="s">
        <v>159</v>
      </c>
      <c r="AU385" s="185" t="s">
        <v>86</v>
      </c>
      <c r="AV385" s="184" t="s">
        <v>164</v>
      </c>
      <c r="AW385" s="184" t="s">
        <v>33</v>
      </c>
      <c r="AX385" s="184" t="s">
        <v>8</v>
      </c>
      <c r="AY385" s="185" t="s">
        <v>150</v>
      </c>
    </row>
    <row r="386" spans="2:65" s="52" customFormat="1" ht="24.2" customHeight="1" x14ac:dyDescent="0.2">
      <c r="B386" s="51"/>
      <c r="C386" s="163" t="s">
        <v>508</v>
      </c>
      <c r="D386" s="163" t="s">
        <v>152</v>
      </c>
      <c r="E386" s="164" t="s">
        <v>509</v>
      </c>
      <c r="F386" s="165" t="s">
        <v>510</v>
      </c>
      <c r="G386" s="166" t="s">
        <v>201</v>
      </c>
      <c r="H386" s="167">
        <v>2.262</v>
      </c>
      <c r="I386" s="22"/>
      <c r="J386" s="168">
        <f>ROUND(I386*H386,0)</f>
        <v>0</v>
      </c>
      <c r="K386" s="165" t="s">
        <v>156</v>
      </c>
      <c r="L386" s="51"/>
      <c r="M386" s="169" t="s">
        <v>1</v>
      </c>
      <c r="N386" s="170" t="s">
        <v>42</v>
      </c>
      <c r="P386" s="171">
        <f>O386*H386</f>
        <v>0</v>
      </c>
      <c r="Q386" s="171">
        <v>0</v>
      </c>
      <c r="R386" s="171">
        <f>Q386*H386</f>
        <v>0</v>
      </c>
      <c r="S386" s="171">
        <v>0</v>
      </c>
      <c r="T386" s="172">
        <f>S386*H386</f>
        <v>0</v>
      </c>
      <c r="AR386" s="173" t="s">
        <v>217</v>
      </c>
      <c r="AT386" s="173" t="s">
        <v>152</v>
      </c>
      <c r="AU386" s="173" t="s">
        <v>86</v>
      </c>
      <c r="AY386" s="39" t="s">
        <v>150</v>
      </c>
      <c r="BE386" s="174">
        <f>IF(N386="základní",J386,0)</f>
        <v>0</v>
      </c>
      <c r="BF386" s="174">
        <f>IF(N386="snížená",J386,0)</f>
        <v>0</v>
      </c>
      <c r="BG386" s="174">
        <f>IF(N386="zákl. přenesená",J386,0)</f>
        <v>0</v>
      </c>
      <c r="BH386" s="174">
        <f>IF(N386="sníž. přenesená",J386,0)</f>
        <v>0</v>
      </c>
      <c r="BI386" s="174">
        <f>IF(N386="nulová",J386,0)</f>
        <v>0</v>
      </c>
      <c r="BJ386" s="39" t="s">
        <v>8</v>
      </c>
      <c r="BK386" s="174">
        <f>ROUND(I386*H386,0)</f>
        <v>0</v>
      </c>
      <c r="BL386" s="39" t="s">
        <v>217</v>
      </c>
      <c r="BM386" s="173" t="s">
        <v>511</v>
      </c>
    </row>
    <row r="387" spans="2:65" s="152" customFormat="1" ht="22.9" customHeight="1" x14ac:dyDescent="0.2">
      <c r="B387" s="151"/>
      <c r="D387" s="153" t="s">
        <v>76</v>
      </c>
      <c r="E387" s="161" t="s">
        <v>512</v>
      </c>
      <c r="F387" s="161" t="s">
        <v>513</v>
      </c>
      <c r="I387" s="21"/>
      <c r="J387" s="162">
        <f>BK387</f>
        <v>0</v>
      </c>
      <c r="L387" s="151"/>
      <c r="M387" s="156"/>
      <c r="P387" s="157">
        <f>SUM(P388:P394)</f>
        <v>0</v>
      </c>
      <c r="R387" s="157">
        <f>SUM(R388:R394)</f>
        <v>1.4168E-2</v>
      </c>
      <c r="T387" s="158">
        <f>SUM(T388:T394)</f>
        <v>3.9399999999999998E-2</v>
      </c>
      <c r="AR387" s="153" t="s">
        <v>86</v>
      </c>
      <c r="AT387" s="159" t="s">
        <v>76</v>
      </c>
      <c r="AU387" s="159" t="s">
        <v>8</v>
      </c>
      <c r="AY387" s="153" t="s">
        <v>150</v>
      </c>
      <c r="BK387" s="160">
        <f>SUM(BK388:BK394)</f>
        <v>0</v>
      </c>
    </row>
    <row r="388" spans="2:65" s="52" customFormat="1" ht="16.5" customHeight="1" x14ac:dyDescent="0.2">
      <c r="B388" s="51"/>
      <c r="C388" s="163" t="s">
        <v>514</v>
      </c>
      <c r="D388" s="163" t="s">
        <v>152</v>
      </c>
      <c r="E388" s="164" t="s">
        <v>1409</v>
      </c>
      <c r="F388" s="165" t="s">
        <v>1410</v>
      </c>
      <c r="G388" s="166" t="s">
        <v>323</v>
      </c>
      <c r="H388" s="167">
        <v>10</v>
      </c>
      <c r="I388" s="22"/>
      <c r="J388" s="168">
        <f>ROUND(I388*H388,0)</f>
        <v>0</v>
      </c>
      <c r="K388" s="165" t="s">
        <v>156</v>
      </c>
      <c r="L388" s="51"/>
      <c r="M388" s="169" t="s">
        <v>1</v>
      </c>
      <c r="N388" s="170" t="s">
        <v>42</v>
      </c>
      <c r="P388" s="171">
        <f>O388*H388</f>
        <v>0</v>
      </c>
      <c r="Q388" s="171">
        <v>0</v>
      </c>
      <c r="R388" s="171">
        <f>Q388*H388</f>
        <v>0</v>
      </c>
      <c r="S388" s="171">
        <v>3.9399999999999999E-3</v>
      </c>
      <c r="T388" s="172">
        <f>S388*H388</f>
        <v>3.9399999999999998E-2</v>
      </c>
      <c r="AR388" s="173" t="s">
        <v>217</v>
      </c>
      <c r="AT388" s="173" t="s">
        <v>152</v>
      </c>
      <c r="AU388" s="173" t="s">
        <v>86</v>
      </c>
      <c r="AY388" s="39" t="s">
        <v>150</v>
      </c>
      <c r="BE388" s="174">
        <f>IF(N388="základní",J388,0)</f>
        <v>0</v>
      </c>
      <c r="BF388" s="174">
        <f>IF(N388="snížená",J388,0)</f>
        <v>0</v>
      </c>
      <c r="BG388" s="174">
        <f>IF(N388="zákl. přenesená",J388,0)</f>
        <v>0</v>
      </c>
      <c r="BH388" s="174">
        <f>IF(N388="sníž. přenesená",J388,0)</f>
        <v>0</v>
      </c>
      <c r="BI388" s="174">
        <f>IF(N388="nulová",J388,0)</f>
        <v>0</v>
      </c>
      <c r="BJ388" s="39" t="s">
        <v>8</v>
      </c>
      <c r="BK388" s="174">
        <f>ROUND(I388*H388,0)</f>
        <v>0</v>
      </c>
      <c r="BL388" s="39" t="s">
        <v>217</v>
      </c>
      <c r="BM388" s="173" t="s">
        <v>515</v>
      </c>
    </row>
    <row r="389" spans="2:65" s="176" customFormat="1" x14ac:dyDescent="0.2">
      <c r="B389" s="175"/>
      <c r="D389" s="177" t="s">
        <v>159</v>
      </c>
      <c r="E389" s="178" t="s">
        <v>1</v>
      </c>
      <c r="F389" s="179" t="s">
        <v>516</v>
      </c>
      <c r="H389" s="180">
        <v>10</v>
      </c>
      <c r="I389" s="23"/>
      <c r="L389" s="175"/>
      <c r="M389" s="181"/>
      <c r="T389" s="182"/>
      <c r="AT389" s="178" t="s">
        <v>159</v>
      </c>
      <c r="AU389" s="178" t="s">
        <v>86</v>
      </c>
      <c r="AV389" s="176" t="s">
        <v>86</v>
      </c>
      <c r="AW389" s="176" t="s">
        <v>33</v>
      </c>
      <c r="AX389" s="176" t="s">
        <v>8</v>
      </c>
      <c r="AY389" s="178" t="s">
        <v>150</v>
      </c>
    </row>
    <row r="390" spans="2:65" s="52" customFormat="1" ht="24.2" customHeight="1" x14ac:dyDescent="0.2">
      <c r="B390" s="51"/>
      <c r="C390" s="163" t="s">
        <v>517</v>
      </c>
      <c r="D390" s="163" t="s">
        <v>152</v>
      </c>
      <c r="E390" s="164" t="s">
        <v>518</v>
      </c>
      <c r="F390" s="165" t="s">
        <v>519</v>
      </c>
      <c r="G390" s="166" t="s">
        <v>520</v>
      </c>
      <c r="H390" s="167">
        <v>2</v>
      </c>
      <c r="I390" s="22"/>
      <c r="J390" s="168">
        <f>ROUND(I390*H390,0)</f>
        <v>0</v>
      </c>
      <c r="K390" s="165" t="s">
        <v>156</v>
      </c>
      <c r="L390" s="51"/>
      <c r="M390" s="169" t="s">
        <v>1</v>
      </c>
      <c r="N390" s="170" t="s">
        <v>42</v>
      </c>
      <c r="P390" s="171">
        <f>O390*H390</f>
        <v>0</v>
      </c>
      <c r="Q390" s="171">
        <v>1.94E-4</v>
      </c>
      <c r="R390" s="171">
        <f>Q390*H390</f>
        <v>3.88E-4</v>
      </c>
      <c r="S390" s="171">
        <v>0</v>
      </c>
      <c r="T390" s="172">
        <f>S390*H390</f>
        <v>0</v>
      </c>
      <c r="AR390" s="173" t="s">
        <v>217</v>
      </c>
      <c r="AT390" s="173" t="s">
        <v>152</v>
      </c>
      <c r="AU390" s="173" t="s">
        <v>86</v>
      </c>
      <c r="AY390" s="39" t="s">
        <v>150</v>
      </c>
      <c r="BE390" s="174">
        <f>IF(N390="základní",J390,0)</f>
        <v>0</v>
      </c>
      <c r="BF390" s="174">
        <f>IF(N390="snížená",J390,0)</f>
        <v>0</v>
      </c>
      <c r="BG390" s="174">
        <f>IF(N390="zákl. přenesená",J390,0)</f>
        <v>0</v>
      </c>
      <c r="BH390" s="174">
        <f>IF(N390="sníž. přenesená",J390,0)</f>
        <v>0</v>
      </c>
      <c r="BI390" s="174">
        <f>IF(N390="nulová",J390,0)</f>
        <v>0</v>
      </c>
      <c r="BJ390" s="39" t="s">
        <v>8</v>
      </c>
      <c r="BK390" s="174">
        <f>ROUND(I390*H390,0)</f>
        <v>0</v>
      </c>
      <c r="BL390" s="39" t="s">
        <v>217</v>
      </c>
      <c r="BM390" s="173" t="s">
        <v>521</v>
      </c>
    </row>
    <row r="391" spans="2:65" s="176" customFormat="1" x14ac:dyDescent="0.2">
      <c r="B391" s="175"/>
      <c r="D391" s="177" t="s">
        <v>159</v>
      </c>
      <c r="E391" s="178" t="s">
        <v>1</v>
      </c>
      <c r="F391" s="179" t="s">
        <v>86</v>
      </c>
      <c r="H391" s="180">
        <v>2</v>
      </c>
      <c r="I391" s="23"/>
      <c r="L391" s="175"/>
      <c r="M391" s="181"/>
      <c r="T391" s="182"/>
      <c r="AT391" s="178" t="s">
        <v>159</v>
      </c>
      <c r="AU391" s="178" t="s">
        <v>86</v>
      </c>
      <c r="AV391" s="176" t="s">
        <v>86</v>
      </c>
      <c r="AW391" s="176" t="s">
        <v>33</v>
      </c>
      <c r="AX391" s="176" t="s">
        <v>8</v>
      </c>
      <c r="AY391" s="178" t="s">
        <v>150</v>
      </c>
    </row>
    <row r="392" spans="2:65" s="52" customFormat="1" ht="24.2" customHeight="1" x14ac:dyDescent="0.2">
      <c r="B392" s="51"/>
      <c r="C392" s="163" t="s">
        <v>522</v>
      </c>
      <c r="D392" s="163" t="s">
        <v>152</v>
      </c>
      <c r="E392" s="164" t="s">
        <v>523</v>
      </c>
      <c r="F392" s="165" t="s">
        <v>524</v>
      </c>
      <c r="G392" s="166" t="s">
        <v>323</v>
      </c>
      <c r="H392" s="167">
        <v>10</v>
      </c>
      <c r="I392" s="22"/>
      <c r="J392" s="168">
        <f>ROUND(I392*H392,0)</f>
        <v>0</v>
      </c>
      <c r="K392" s="165" t="s">
        <v>156</v>
      </c>
      <c r="L392" s="51"/>
      <c r="M392" s="169" t="s">
        <v>1</v>
      </c>
      <c r="N392" s="170" t="s">
        <v>42</v>
      </c>
      <c r="P392" s="171">
        <f>O392*H392</f>
        <v>0</v>
      </c>
      <c r="Q392" s="171">
        <v>1.3780000000000001E-3</v>
      </c>
      <c r="R392" s="171">
        <f>Q392*H392</f>
        <v>1.3780000000000001E-2</v>
      </c>
      <c r="S392" s="171">
        <v>0</v>
      </c>
      <c r="T392" s="172">
        <f>S392*H392</f>
        <v>0</v>
      </c>
      <c r="AR392" s="173" t="s">
        <v>217</v>
      </c>
      <c r="AT392" s="173" t="s">
        <v>152</v>
      </c>
      <c r="AU392" s="173" t="s">
        <v>86</v>
      </c>
      <c r="AY392" s="39" t="s">
        <v>150</v>
      </c>
      <c r="BE392" s="174">
        <f>IF(N392="základní",J392,0)</f>
        <v>0</v>
      </c>
      <c r="BF392" s="174">
        <f>IF(N392="snížená",J392,0)</f>
        <v>0</v>
      </c>
      <c r="BG392" s="174">
        <f>IF(N392="zákl. přenesená",J392,0)</f>
        <v>0</v>
      </c>
      <c r="BH392" s="174">
        <f>IF(N392="sníž. přenesená",J392,0)</f>
        <v>0</v>
      </c>
      <c r="BI392" s="174">
        <f>IF(N392="nulová",J392,0)</f>
        <v>0</v>
      </c>
      <c r="BJ392" s="39" t="s">
        <v>8</v>
      </c>
      <c r="BK392" s="174">
        <f>ROUND(I392*H392,0)</f>
        <v>0</v>
      </c>
      <c r="BL392" s="39" t="s">
        <v>217</v>
      </c>
      <c r="BM392" s="173" t="s">
        <v>525</v>
      </c>
    </row>
    <row r="393" spans="2:65" s="176" customFormat="1" x14ac:dyDescent="0.2">
      <c r="B393" s="175"/>
      <c r="D393" s="177" t="s">
        <v>159</v>
      </c>
      <c r="E393" s="178" t="s">
        <v>1</v>
      </c>
      <c r="F393" s="179" t="s">
        <v>516</v>
      </c>
      <c r="H393" s="180">
        <v>10</v>
      </c>
      <c r="I393" s="23"/>
      <c r="L393" s="175"/>
      <c r="M393" s="181"/>
      <c r="T393" s="182"/>
      <c r="AT393" s="178" t="s">
        <v>159</v>
      </c>
      <c r="AU393" s="178" t="s">
        <v>86</v>
      </c>
      <c r="AV393" s="176" t="s">
        <v>86</v>
      </c>
      <c r="AW393" s="176" t="s">
        <v>33</v>
      </c>
      <c r="AX393" s="176" t="s">
        <v>8</v>
      </c>
      <c r="AY393" s="178" t="s">
        <v>150</v>
      </c>
    </row>
    <row r="394" spans="2:65" s="52" customFormat="1" ht="24.2" customHeight="1" x14ac:dyDescent="0.2">
      <c r="B394" s="51"/>
      <c r="C394" s="163" t="s">
        <v>526</v>
      </c>
      <c r="D394" s="163" t="s">
        <v>152</v>
      </c>
      <c r="E394" s="164" t="s">
        <v>527</v>
      </c>
      <c r="F394" s="165" t="s">
        <v>528</v>
      </c>
      <c r="G394" s="166" t="s">
        <v>201</v>
      </c>
      <c r="H394" s="167">
        <v>1.4E-2</v>
      </c>
      <c r="I394" s="22"/>
      <c r="J394" s="168">
        <f>ROUND(I394*H394,0)</f>
        <v>0</v>
      </c>
      <c r="K394" s="165" t="s">
        <v>156</v>
      </c>
      <c r="L394" s="51"/>
      <c r="M394" s="169" t="s">
        <v>1</v>
      </c>
      <c r="N394" s="170" t="s">
        <v>42</v>
      </c>
      <c r="P394" s="171">
        <f>O394*H394</f>
        <v>0</v>
      </c>
      <c r="Q394" s="171">
        <v>0</v>
      </c>
      <c r="R394" s="171">
        <f>Q394*H394</f>
        <v>0</v>
      </c>
      <c r="S394" s="171">
        <v>0</v>
      </c>
      <c r="T394" s="172">
        <f>S394*H394</f>
        <v>0</v>
      </c>
      <c r="AR394" s="173" t="s">
        <v>217</v>
      </c>
      <c r="AT394" s="173" t="s">
        <v>152</v>
      </c>
      <c r="AU394" s="173" t="s">
        <v>86</v>
      </c>
      <c r="AY394" s="39" t="s">
        <v>150</v>
      </c>
      <c r="BE394" s="174">
        <f>IF(N394="základní",J394,0)</f>
        <v>0</v>
      </c>
      <c r="BF394" s="174">
        <f>IF(N394="snížená",J394,0)</f>
        <v>0</v>
      </c>
      <c r="BG394" s="174">
        <f>IF(N394="zákl. přenesená",J394,0)</f>
        <v>0</v>
      </c>
      <c r="BH394" s="174">
        <f>IF(N394="sníž. přenesená",J394,0)</f>
        <v>0</v>
      </c>
      <c r="BI394" s="174">
        <f>IF(N394="nulová",J394,0)</f>
        <v>0</v>
      </c>
      <c r="BJ394" s="39" t="s">
        <v>8</v>
      </c>
      <c r="BK394" s="174">
        <f>ROUND(I394*H394,0)</f>
        <v>0</v>
      </c>
      <c r="BL394" s="39" t="s">
        <v>217</v>
      </c>
      <c r="BM394" s="173" t="s">
        <v>529</v>
      </c>
    </row>
    <row r="395" spans="2:65" s="152" customFormat="1" ht="22.9" customHeight="1" x14ac:dyDescent="0.2">
      <c r="B395" s="151"/>
      <c r="D395" s="153" t="s">
        <v>76</v>
      </c>
      <c r="E395" s="161" t="s">
        <v>530</v>
      </c>
      <c r="F395" s="161" t="s">
        <v>531</v>
      </c>
      <c r="I395" s="21"/>
      <c r="J395" s="162">
        <f>BK395</f>
        <v>0</v>
      </c>
      <c r="L395" s="151"/>
      <c r="M395" s="156"/>
      <c r="P395" s="157">
        <f>SUM(P396:P412)</f>
        <v>0</v>
      </c>
      <c r="R395" s="157">
        <f>SUM(R396:R412)</f>
        <v>23.202888178750005</v>
      </c>
      <c r="T395" s="158">
        <f>SUM(T396:T412)</f>
        <v>0</v>
      </c>
      <c r="AR395" s="153" t="s">
        <v>86</v>
      </c>
      <c r="AT395" s="159" t="s">
        <v>76</v>
      </c>
      <c r="AU395" s="159" t="s">
        <v>8</v>
      </c>
      <c r="AY395" s="153" t="s">
        <v>150</v>
      </c>
      <c r="BK395" s="160">
        <f>SUM(BK396:BK412)</f>
        <v>0</v>
      </c>
    </row>
    <row r="396" spans="2:65" s="52" customFormat="1" ht="24.2" customHeight="1" x14ac:dyDescent="0.2">
      <c r="B396" s="51"/>
      <c r="C396" s="163" t="s">
        <v>532</v>
      </c>
      <c r="D396" s="163" t="s">
        <v>152</v>
      </c>
      <c r="E396" s="164" t="s">
        <v>533</v>
      </c>
      <c r="F396" s="165" t="s">
        <v>534</v>
      </c>
      <c r="G396" s="166" t="s">
        <v>535</v>
      </c>
      <c r="H396" s="167">
        <v>674.9</v>
      </c>
      <c r="I396" s="22"/>
      <c r="J396" s="168">
        <f>ROUND(I396*H396,0)</f>
        <v>0</v>
      </c>
      <c r="K396" s="165" t="s">
        <v>156</v>
      </c>
      <c r="L396" s="51"/>
      <c r="M396" s="169" t="s">
        <v>1</v>
      </c>
      <c r="N396" s="170" t="s">
        <v>42</v>
      </c>
      <c r="P396" s="171">
        <f>O396*H396</f>
        <v>0</v>
      </c>
      <c r="Q396" s="171">
        <v>4.93375E-5</v>
      </c>
      <c r="R396" s="171">
        <f>Q396*H396</f>
        <v>3.3297878749999996E-2</v>
      </c>
      <c r="S396" s="171">
        <v>0</v>
      </c>
      <c r="T396" s="172">
        <f>S396*H396</f>
        <v>0</v>
      </c>
      <c r="AR396" s="173" t="s">
        <v>217</v>
      </c>
      <c r="AT396" s="173" t="s">
        <v>152</v>
      </c>
      <c r="AU396" s="173" t="s">
        <v>86</v>
      </c>
      <c r="AY396" s="39" t="s">
        <v>150</v>
      </c>
      <c r="BE396" s="174">
        <f>IF(N396="základní",J396,0)</f>
        <v>0</v>
      </c>
      <c r="BF396" s="174">
        <f>IF(N396="snížená",J396,0)</f>
        <v>0</v>
      </c>
      <c r="BG396" s="174">
        <f>IF(N396="zákl. přenesená",J396,0)</f>
        <v>0</v>
      </c>
      <c r="BH396" s="174">
        <f>IF(N396="sníž. přenesená",J396,0)</f>
        <v>0</v>
      </c>
      <c r="BI396" s="174">
        <f>IF(N396="nulová",J396,0)</f>
        <v>0</v>
      </c>
      <c r="BJ396" s="39" t="s">
        <v>8</v>
      </c>
      <c r="BK396" s="174">
        <f>ROUND(I396*H396,0)</f>
        <v>0</v>
      </c>
      <c r="BL396" s="39" t="s">
        <v>217</v>
      </c>
      <c r="BM396" s="173" t="s">
        <v>536</v>
      </c>
    </row>
    <row r="397" spans="2:65" s="176" customFormat="1" x14ac:dyDescent="0.2">
      <c r="B397" s="175"/>
      <c r="D397" s="177" t="s">
        <v>159</v>
      </c>
      <c r="E397" s="178" t="s">
        <v>1</v>
      </c>
      <c r="F397" s="179" t="s">
        <v>537</v>
      </c>
      <c r="H397" s="180">
        <v>205.6</v>
      </c>
      <c r="I397" s="23"/>
      <c r="L397" s="175"/>
      <c r="M397" s="181"/>
      <c r="T397" s="182"/>
      <c r="AT397" s="178" t="s">
        <v>159</v>
      </c>
      <c r="AU397" s="178" t="s">
        <v>86</v>
      </c>
      <c r="AV397" s="176" t="s">
        <v>86</v>
      </c>
      <c r="AW397" s="176" t="s">
        <v>33</v>
      </c>
      <c r="AX397" s="176" t="s">
        <v>77</v>
      </c>
      <c r="AY397" s="178" t="s">
        <v>150</v>
      </c>
    </row>
    <row r="398" spans="2:65" s="184" customFormat="1" x14ac:dyDescent="0.2">
      <c r="B398" s="183"/>
      <c r="D398" s="177" t="s">
        <v>159</v>
      </c>
      <c r="E398" s="185" t="s">
        <v>105</v>
      </c>
      <c r="F398" s="186" t="s">
        <v>538</v>
      </c>
      <c r="H398" s="187">
        <v>205.6</v>
      </c>
      <c r="I398" s="24"/>
      <c r="L398" s="183"/>
      <c r="M398" s="188"/>
      <c r="T398" s="189"/>
      <c r="AT398" s="185" t="s">
        <v>159</v>
      </c>
      <c r="AU398" s="185" t="s">
        <v>86</v>
      </c>
      <c r="AV398" s="184" t="s">
        <v>164</v>
      </c>
      <c r="AW398" s="184" t="s">
        <v>33</v>
      </c>
      <c r="AX398" s="184" t="s">
        <v>77</v>
      </c>
      <c r="AY398" s="185" t="s">
        <v>150</v>
      </c>
    </row>
    <row r="399" spans="2:65" s="176" customFormat="1" x14ac:dyDescent="0.2">
      <c r="B399" s="175"/>
      <c r="D399" s="177" t="s">
        <v>159</v>
      </c>
      <c r="E399" s="178" t="s">
        <v>1</v>
      </c>
      <c r="F399" s="179" t="s">
        <v>539</v>
      </c>
      <c r="H399" s="180">
        <v>469.3</v>
      </c>
      <c r="I399" s="23"/>
      <c r="L399" s="175"/>
      <c r="M399" s="181"/>
      <c r="T399" s="182"/>
      <c r="AT399" s="178" t="s">
        <v>159</v>
      </c>
      <c r="AU399" s="178" t="s">
        <v>86</v>
      </c>
      <c r="AV399" s="176" t="s">
        <v>86</v>
      </c>
      <c r="AW399" s="176" t="s">
        <v>33</v>
      </c>
      <c r="AX399" s="176" t="s">
        <v>77</v>
      </c>
      <c r="AY399" s="178" t="s">
        <v>150</v>
      </c>
    </row>
    <row r="400" spans="2:65" s="184" customFormat="1" x14ac:dyDescent="0.2">
      <c r="B400" s="183"/>
      <c r="D400" s="177" t="s">
        <v>159</v>
      </c>
      <c r="E400" s="185" t="s">
        <v>108</v>
      </c>
      <c r="F400" s="186" t="s">
        <v>540</v>
      </c>
      <c r="H400" s="187">
        <v>469.3</v>
      </c>
      <c r="I400" s="24"/>
      <c r="L400" s="183"/>
      <c r="M400" s="188"/>
      <c r="T400" s="189"/>
      <c r="AT400" s="185" t="s">
        <v>159</v>
      </c>
      <c r="AU400" s="185" t="s">
        <v>86</v>
      </c>
      <c r="AV400" s="184" t="s">
        <v>164</v>
      </c>
      <c r="AW400" s="184" t="s">
        <v>33</v>
      </c>
      <c r="AX400" s="184" t="s">
        <v>77</v>
      </c>
      <c r="AY400" s="185" t="s">
        <v>150</v>
      </c>
    </row>
    <row r="401" spans="2:65" s="191" customFormat="1" x14ac:dyDescent="0.2">
      <c r="B401" s="190"/>
      <c r="D401" s="177" t="s">
        <v>159</v>
      </c>
      <c r="E401" s="192" t="s">
        <v>1</v>
      </c>
      <c r="F401" s="193" t="s">
        <v>167</v>
      </c>
      <c r="H401" s="194">
        <v>674.9</v>
      </c>
      <c r="I401" s="25"/>
      <c r="L401" s="190"/>
      <c r="M401" s="195"/>
      <c r="T401" s="196"/>
      <c r="AT401" s="192" t="s">
        <v>159</v>
      </c>
      <c r="AU401" s="192" t="s">
        <v>86</v>
      </c>
      <c r="AV401" s="191" t="s">
        <v>157</v>
      </c>
      <c r="AW401" s="191" t="s">
        <v>33</v>
      </c>
      <c r="AX401" s="191" t="s">
        <v>8</v>
      </c>
      <c r="AY401" s="192" t="s">
        <v>150</v>
      </c>
    </row>
    <row r="402" spans="2:65" s="52" customFormat="1" ht="16.5" customHeight="1" x14ac:dyDescent="0.2">
      <c r="B402" s="51"/>
      <c r="C402" s="197" t="s">
        <v>541</v>
      </c>
      <c r="D402" s="197" t="s">
        <v>263</v>
      </c>
      <c r="E402" s="198" t="s">
        <v>542</v>
      </c>
      <c r="F402" s="199" t="s">
        <v>543</v>
      </c>
      <c r="G402" s="200" t="s">
        <v>535</v>
      </c>
      <c r="H402" s="201">
        <v>205.6</v>
      </c>
      <c r="I402" s="26"/>
      <c r="J402" s="202">
        <f>ROUND(I402*H402,0)</f>
        <v>0</v>
      </c>
      <c r="K402" s="199" t="s">
        <v>1</v>
      </c>
      <c r="L402" s="203"/>
      <c r="M402" s="204" t="s">
        <v>1</v>
      </c>
      <c r="N402" s="205" t="s">
        <v>42</v>
      </c>
      <c r="P402" s="171">
        <f>O402*H402</f>
        <v>0</v>
      </c>
      <c r="Q402" s="171">
        <v>1E-3</v>
      </c>
      <c r="R402" s="171">
        <f>Q402*H402</f>
        <v>0.2056</v>
      </c>
      <c r="S402" s="171">
        <v>0</v>
      </c>
      <c r="T402" s="172">
        <f>S402*H402</f>
        <v>0</v>
      </c>
      <c r="AR402" s="173" t="s">
        <v>257</v>
      </c>
      <c r="AT402" s="173" t="s">
        <v>263</v>
      </c>
      <c r="AU402" s="173" t="s">
        <v>86</v>
      </c>
      <c r="AY402" s="39" t="s">
        <v>150</v>
      </c>
      <c r="BE402" s="174">
        <f>IF(N402="základní",J402,0)</f>
        <v>0</v>
      </c>
      <c r="BF402" s="174">
        <f>IF(N402="snížená",J402,0)</f>
        <v>0</v>
      </c>
      <c r="BG402" s="174">
        <f>IF(N402="zákl. přenesená",J402,0)</f>
        <v>0</v>
      </c>
      <c r="BH402" s="174">
        <f>IF(N402="sníž. přenesená",J402,0)</f>
        <v>0</v>
      </c>
      <c r="BI402" s="174">
        <f>IF(N402="nulová",J402,0)</f>
        <v>0</v>
      </c>
      <c r="BJ402" s="39" t="s">
        <v>8</v>
      </c>
      <c r="BK402" s="174">
        <f>ROUND(I402*H402,0)</f>
        <v>0</v>
      </c>
      <c r="BL402" s="39" t="s">
        <v>217</v>
      </c>
      <c r="BM402" s="173" t="s">
        <v>544</v>
      </c>
    </row>
    <row r="403" spans="2:65" s="176" customFormat="1" x14ac:dyDescent="0.2">
      <c r="B403" s="175"/>
      <c r="D403" s="177" t="s">
        <v>159</v>
      </c>
      <c r="E403" s="178" t="s">
        <v>1</v>
      </c>
      <c r="F403" s="179" t="s">
        <v>105</v>
      </c>
      <c r="H403" s="180">
        <v>205.6</v>
      </c>
      <c r="I403" s="23"/>
      <c r="L403" s="175"/>
      <c r="M403" s="181"/>
      <c r="T403" s="182"/>
      <c r="AT403" s="178" t="s">
        <v>159</v>
      </c>
      <c r="AU403" s="178" t="s">
        <v>86</v>
      </c>
      <c r="AV403" s="176" t="s">
        <v>86</v>
      </c>
      <c r="AW403" s="176" t="s">
        <v>33</v>
      </c>
      <c r="AX403" s="176" t="s">
        <v>8</v>
      </c>
      <c r="AY403" s="178" t="s">
        <v>150</v>
      </c>
    </row>
    <row r="404" spans="2:65" s="52" customFormat="1" ht="16.5" customHeight="1" x14ac:dyDescent="0.2">
      <c r="B404" s="51"/>
      <c r="C404" s="197" t="s">
        <v>545</v>
      </c>
      <c r="D404" s="197" t="s">
        <v>263</v>
      </c>
      <c r="E404" s="198" t="s">
        <v>546</v>
      </c>
      <c r="F404" s="199" t="s">
        <v>547</v>
      </c>
      <c r="G404" s="200" t="s">
        <v>535</v>
      </c>
      <c r="H404" s="201">
        <v>469.3</v>
      </c>
      <c r="I404" s="26"/>
      <c r="J404" s="202">
        <f>ROUND(I404*H404,0)</f>
        <v>0</v>
      </c>
      <c r="K404" s="199" t="s">
        <v>1</v>
      </c>
      <c r="L404" s="203"/>
      <c r="M404" s="204" t="s">
        <v>1</v>
      </c>
      <c r="N404" s="205" t="s">
        <v>42</v>
      </c>
      <c r="P404" s="171">
        <f>O404*H404</f>
        <v>0</v>
      </c>
      <c r="Q404" s="171">
        <v>1E-3</v>
      </c>
      <c r="R404" s="171">
        <f>Q404*H404</f>
        <v>0.46929999999999999</v>
      </c>
      <c r="S404" s="171">
        <v>0</v>
      </c>
      <c r="T404" s="172">
        <f>S404*H404</f>
        <v>0</v>
      </c>
      <c r="AR404" s="173" t="s">
        <v>257</v>
      </c>
      <c r="AT404" s="173" t="s">
        <v>263</v>
      </c>
      <c r="AU404" s="173" t="s">
        <v>86</v>
      </c>
      <c r="AY404" s="39" t="s">
        <v>150</v>
      </c>
      <c r="BE404" s="174">
        <f>IF(N404="základní",J404,0)</f>
        <v>0</v>
      </c>
      <c r="BF404" s="174">
        <f>IF(N404="snížená",J404,0)</f>
        <v>0</v>
      </c>
      <c r="BG404" s="174">
        <f>IF(N404="zákl. přenesená",J404,0)</f>
        <v>0</v>
      </c>
      <c r="BH404" s="174">
        <f>IF(N404="sníž. přenesená",J404,0)</f>
        <v>0</v>
      </c>
      <c r="BI404" s="174">
        <f>IF(N404="nulová",J404,0)</f>
        <v>0</v>
      </c>
      <c r="BJ404" s="39" t="s">
        <v>8</v>
      </c>
      <c r="BK404" s="174">
        <f>ROUND(I404*H404,0)</f>
        <v>0</v>
      </c>
      <c r="BL404" s="39" t="s">
        <v>217</v>
      </c>
      <c r="BM404" s="173" t="s">
        <v>548</v>
      </c>
    </row>
    <row r="405" spans="2:65" s="176" customFormat="1" x14ac:dyDescent="0.2">
      <c r="B405" s="175"/>
      <c r="D405" s="177" t="s">
        <v>159</v>
      </c>
      <c r="E405" s="178" t="s">
        <v>1</v>
      </c>
      <c r="F405" s="179" t="s">
        <v>108</v>
      </c>
      <c r="H405" s="180">
        <v>469.3</v>
      </c>
      <c r="I405" s="23"/>
      <c r="L405" s="175"/>
      <c r="M405" s="181"/>
      <c r="T405" s="182"/>
      <c r="AT405" s="178" t="s">
        <v>159</v>
      </c>
      <c r="AU405" s="178" t="s">
        <v>86</v>
      </c>
      <c r="AV405" s="176" t="s">
        <v>86</v>
      </c>
      <c r="AW405" s="176" t="s">
        <v>33</v>
      </c>
      <c r="AX405" s="176" t="s">
        <v>8</v>
      </c>
      <c r="AY405" s="178" t="s">
        <v>150</v>
      </c>
    </row>
    <row r="406" spans="2:65" s="52" customFormat="1" ht="24.2" customHeight="1" x14ac:dyDescent="0.2">
      <c r="B406" s="51"/>
      <c r="C406" s="163" t="s">
        <v>549</v>
      </c>
      <c r="D406" s="163" t="s">
        <v>152</v>
      </c>
      <c r="E406" s="164" t="s">
        <v>550</v>
      </c>
      <c r="F406" s="165" t="s">
        <v>551</v>
      </c>
      <c r="G406" s="166" t="s">
        <v>535</v>
      </c>
      <c r="H406" s="167">
        <v>21484.9</v>
      </c>
      <c r="I406" s="22"/>
      <c r="J406" s="168">
        <f>ROUND(I406*H406,0)</f>
        <v>0</v>
      </c>
      <c r="K406" s="165" t="s">
        <v>156</v>
      </c>
      <c r="L406" s="51"/>
      <c r="M406" s="169" t="s">
        <v>1</v>
      </c>
      <c r="N406" s="170" t="s">
        <v>42</v>
      </c>
      <c r="P406" s="171">
        <f>O406*H406</f>
        <v>0</v>
      </c>
      <c r="Q406" s="171">
        <v>4.6999999999999997E-5</v>
      </c>
      <c r="R406" s="171">
        <f>Q406*H406</f>
        <v>1.0097902999999999</v>
      </c>
      <c r="S406" s="171">
        <v>0</v>
      </c>
      <c r="T406" s="172">
        <f>S406*H406</f>
        <v>0</v>
      </c>
      <c r="AR406" s="173" t="s">
        <v>217</v>
      </c>
      <c r="AT406" s="173" t="s">
        <v>152</v>
      </c>
      <c r="AU406" s="173" t="s">
        <v>86</v>
      </c>
      <c r="AY406" s="39" t="s">
        <v>150</v>
      </c>
      <c r="BE406" s="174">
        <f>IF(N406="základní",J406,0)</f>
        <v>0</v>
      </c>
      <c r="BF406" s="174">
        <f>IF(N406="snížená",J406,0)</f>
        <v>0</v>
      </c>
      <c r="BG406" s="174">
        <f>IF(N406="zákl. přenesená",J406,0)</f>
        <v>0</v>
      </c>
      <c r="BH406" s="174">
        <f>IF(N406="sníž. přenesená",J406,0)</f>
        <v>0</v>
      </c>
      <c r="BI406" s="174">
        <f>IF(N406="nulová",J406,0)</f>
        <v>0</v>
      </c>
      <c r="BJ406" s="39" t="s">
        <v>8</v>
      </c>
      <c r="BK406" s="174">
        <f>ROUND(I406*H406,0)</f>
        <v>0</v>
      </c>
      <c r="BL406" s="39" t="s">
        <v>217</v>
      </c>
      <c r="BM406" s="173" t="s">
        <v>552</v>
      </c>
    </row>
    <row r="407" spans="2:65" s="176" customFormat="1" x14ac:dyDescent="0.2">
      <c r="B407" s="175"/>
      <c r="D407" s="177" t="s">
        <v>159</v>
      </c>
      <c r="E407" s="178" t="s">
        <v>1</v>
      </c>
      <c r="F407" s="179" t="s">
        <v>553</v>
      </c>
      <c r="H407" s="180">
        <v>21484.9</v>
      </c>
      <c r="I407" s="23"/>
      <c r="L407" s="175"/>
      <c r="M407" s="181"/>
      <c r="T407" s="182"/>
      <c r="AT407" s="178" t="s">
        <v>159</v>
      </c>
      <c r="AU407" s="178" t="s">
        <v>86</v>
      </c>
      <c r="AV407" s="176" t="s">
        <v>86</v>
      </c>
      <c r="AW407" s="176" t="s">
        <v>33</v>
      </c>
      <c r="AX407" s="176" t="s">
        <v>77</v>
      </c>
      <c r="AY407" s="178" t="s">
        <v>150</v>
      </c>
    </row>
    <row r="408" spans="2:65" s="184" customFormat="1" x14ac:dyDescent="0.2">
      <c r="B408" s="183"/>
      <c r="D408" s="177" t="s">
        <v>159</v>
      </c>
      <c r="E408" s="185" t="s">
        <v>111</v>
      </c>
      <c r="F408" s="186" t="s">
        <v>554</v>
      </c>
      <c r="H408" s="187">
        <v>21484.9</v>
      </c>
      <c r="I408" s="24"/>
      <c r="L408" s="183"/>
      <c r="M408" s="188"/>
      <c r="T408" s="189"/>
      <c r="AT408" s="185" t="s">
        <v>159</v>
      </c>
      <c r="AU408" s="185" t="s">
        <v>86</v>
      </c>
      <c r="AV408" s="184" t="s">
        <v>164</v>
      </c>
      <c r="AW408" s="184" t="s">
        <v>33</v>
      </c>
      <c r="AX408" s="184" t="s">
        <v>77</v>
      </c>
      <c r="AY408" s="185" t="s">
        <v>150</v>
      </c>
    </row>
    <row r="409" spans="2:65" s="191" customFormat="1" x14ac:dyDescent="0.2">
      <c r="B409" s="190"/>
      <c r="D409" s="177" t="s">
        <v>159</v>
      </c>
      <c r="E409" s="192" t="s">
        <v>1</v>
      </c>
      <c r="F409" s="193" t="s">
        <v>167</v>
      </c>
      <c r="H409" s="194">
        <v>21484.9</v>
      </c>
      <c r="I409" s="25"/>
      <c r="L409" s="190"/>
      <c r="M409" s="195"/>
      <c r="T409" s="196"/>
      <c r="AT409" s="192" t="s">
        <v>159</v>
      </c>
      <c r="AU409" s="192" t="s">
        <v>86</v>
      </c>
      <c r="AV409" s="191" t="s">
        <v>157</v>
      </c>
      <c r="AW409" s="191" t="s">
        <v>33</v>
      </c>
      <c r="AX409" s="191" t="s">
        <v>8</v>
      </c>
      <c r="AY409" s="192" t="s">
        <v>150</v>
      </c>
    </row>
    <row r="410" spans="2:65" s="52" customFormat="1" ht="16.5" customHeight="1" x14ac:dyDescent="0.2">
      <c r="B410" s="51"/>
      <c r="C410" s="197" t="s">
        <v>555</v>
      </c>
      <c r="D410" s="197" t="s">
        <v>263</v>
      </c>
      <c r="E410" s="198" t="s">
        <v>556</v>
      </c>
      <c r="F410" s="199" t="s">
        <v>557</v>
      </c>
      <c r="G410" s="200" t="s">
        <v>535</v>
      </c>
      <c r="H410" s="201">
        <v>21484.9</v>
      </c>
      <c r="I410" s="26"/>
      <c r="J410" s="202">
        <f>ROUND(I410*H410,0)</f>
        <v>0</v>
      </c>
      <c r="K410" s="199" t="s">
        <v>1</v>
      </c>
      <c r="L410" s="203"/>
      <c r="M410" s="204" t="s">
        <v>1</v>
      </c>
      <c r="N410" s="205" t="s">
        <v>42</v>
      </c>
      <c r="P410" s="171">
        <f>O410*H410</f>
        <v>0</v>
      </c>
      <c r="Q410" s="171">
        <v>1E-3</v>
      </c>
      <c r="R410" s="171">
        <f>Q410*H410</f>
        <v>21.484900000000003</v>
      </c>
      <c r="S410" s="171">
        <v>0</v>
      </c>
      <c r="T410" s="172">
        <f>S410*H410</f>
        <v>0</v>
      </c>
      <c r="AR410" s="173" t="s">
        <v>257</v>
      </c>
      <c r="AT410" s="173" t="s">
        <v>263</v>
      </c>
      <c r="AU410" s="173" t="s">
        <v>86</v>
      </c>
      <c r="AY410" s="39" t="s">
        <v>150</v>
      </c>
      <c r="BE410" s="174">
        <f>IF(N410="základní",J410,0)</f>
        <v>0</v>
      </c>
      <c r="BF410" s="174">
        <f>IF(N410="snížená",J410,0)</f>
        <v>0</v>
      </c>
      <c r="BG410" s="174">
        <f>IF(N410="zákl. přenesená",J410,0)</f>
        <v>0</v>
      </c>
      <c r="BH410" s="174">
        <f>IF(N410="sníž. přenesená",J410,0)</f>
        <v>0</v>
      </c>
      <c r="BI410" s="174">
        <f>IF(N410="nulová",J410,0)</f>
        <v>0</v>
      </c>
      <c r="BJ410" s="39" t="s">
        <v>8</v>
      </c>
      <c r="BK410" s="174">
        <f>ROUND(I410*H410,0)</f>
        <v>0</v>
      </c>
      <c r="BL410" s="39" t="s">
        <v>217</v>
      </c>
      <c r="BM410" s="173" t="s">
        <v>558</v>
      </c>
    </row>
    <row r="411" spans="2:65" s="176" customFormat="1" x14ac:dyDescent="0.2">
      <c r="B411" s="175"/>
      <c r="D411" s="177" t="s">
        <v>159</v>
      </c>
      <c r="E411" s="178" t="s">
        <v>1</v>
      </c>
      <c r="F411" s="179" t="s">
        <v>111</v>
      </c>
      <c r="H411" s="180">
        <v>21484.9</v>
      </c>
      <c r="I411" s="23"/>
      <c r="L411" s="175"/>
      <c r="M411" s="181"/>
      <c r="T411" s="182"/>
      <c r="AT411" s="178" t="s">
        <v>159</v>
      </c>
      <c r="AU411" s="178" t="s">
        <v>86</v>
      </c>
      <c r="AV411" s="176" t="s">
        <v>86</v>
      </c>
      <c r="AW411" s="176" t="s">
        <v>33</v>
      </c>
      <c r="AX411" s="176" t="s">
        <v>8</v>
      </c>
      <c r="AY411" s="178" t="s">
        <v>150</v>
      </c>
    </row>
    <row r="412" spans="2:65" s="52" customFormat="1" ht="24.2" customHeight="1" x14ac:dyDescent="0.2">
      <c r="B412" s="51"/>
      <c r="C412" s="163" t="s">
        <v>559</v>
      </c>
      <c r="D412" s="163" t="s">
        <v>152</v>
      </c>
      <c r="E412" s="164" t="s">
        <v>560</v>
      </c>
      <c r="F412" s="165" t="s">
        <v>561</v>
      </c>
      <c r="G412" s="166" t="s">
        <v>201</v>
      </c>
      <c r="H412" s="167">
        <v>21.158999999999999</v>
      </c>
      <c r="I412" s="22"/>
      <c r="J412" s="168">
        <f>ROUND(I412*H412,0)</f>
        <v>0</v>
      </c>
      <c r="K412" s="165" t="s">
        <v>156</v>
      </c>
      <c r="L412" s="51"/>
      <c r="M412" s="169" t="s">
        <v>1</v>
      </c>
      <c r="N412" s="170" t="s">
        <v>42</v>
      </c>
      <c r="P412" s="171">
        <f>O412*H412</f>
        <v>0</v>
      </c>
      <c r="Q412" s="171">
        <v>0</v>
      </c>
      <c r="R412" s="171">
        <f>Q412*H412</f>
        <v>0</v>
      </c>
      <c r="S412" s="171">
        <v>0</v>
      </c>
      <c r="T412" s="172">
        <f>S412*H412</f>
        <v>0</v>
      </c>
      <c r="AR412" s="173" t="s">
        <v>217</v>
      </c>
      <c r="AT412" s="173" t="s">
        <v>152</v>
      </c>
      <c r="AU412" s="173" t="s">
        <v>86</v>
      </c>
      <c r="AY412" s="39" t="s">
        <v>150</v>
      </c>
      <c r="BE412" s="174">
        <f>IF(N412="základní",J412,0)</f>
        <v>0</v>
      </c>
      <c r="BF412" s="174">
        <f>IF(N412="snížená",J412,0)</f>
        <v>0</v>
      </c>
      <c r="BG412" s="174">
        <f>IF(N412="zákl. přenesená",J412,0)</f>
        <v>0</v>
      </c>
      <c r="BH412" s="174">
        <f>IF(N412="sníž. přenesená",J412,0)</f>
        <v>0</v>
      </c>
      <c r="BI412" s="174">
        <f>IF(N412="nulová",J412,0)</f>
        <v>0</v>
      </c>
      <c r="BJ412" s="39" t="s">
        <v>8</v>
      </c>
      <c r="BK412" s="174">
        <f>ROUND(I412*H412,0)</f>
        <v>0</v>
      </c>
      <c r="BL412" s="39" t="s">
        <v>217</v>
      </c>
      <c r="BM412" s="173" t="s">
        <v>562</v>
      </c>
    </row>
    <row r="413" spans="2:65" s="152" customFormat="1" ht="22.9" customHeight="1" x14ac:dyDescent="0.2">
      <c r="B413" s="151"/>
      <c r="D413" s="153" t="s">
        <v>76</v>
      </c>
      <c r="E413" s="161" t="s">
        <v>563</v>
      </c>
      <c r="F413" s="161" t="s">
        <v>564</v>
      </c>
      <c r="I413" s="21"/>
      <c r="J413" s="162">
        <f>BK413</f>
        <v>0</v>
      </c>
      <c r="L413" s="151"/>
      <c r="M413" s="156"/>
      <c r="P413" s="157">
        <f>SUM(P414:P434)</f>
        <v>0</v>
      </c>
      <c r="R413" s="157">
        <f>SUM(R414:R434)</f>
        <v>0.3576853136</v>
      </c>
      <c r="T413" s="158">
        <f>SUM(T414:T434)</f>
        <v>0</v>
      </c>
      <c r="AR413" s="153" t="s">
        <v>86</v>
      </c>
      <c r="AT413" s="159" t="s">
        <v>76</v>
      </c>
      <c r="AU413" s="159" t="s">
        <v>8</v>
      </c>
      <c r="AY413" s="153" t="s">
        <v>150</v>
      </c>
      <c r="BK413" s="160">
        <f>SUM(BK414:BK434)</f>
        <v>0</v>
      </c>
    </row>
    <row r="414" spans="2:65" s="52" customFormat="1" ht="24.2" customHeight="1" x14ac:dyDescent="0.2">
      <c r="B414" s="51"/>
      <c r="C414" s="163" t="s">
        <v>565</v>
      </c>
      <c r="D414" s="163" t="s">
        <v>152</v>
      </c>
      <c r="E414" s="164" t="s">
        <v>566</v>
      </c>
      <c r="F414" s="165" t="s">
        <v>567</v>
      </c>
      <c r="G414" s="166" t="s">
        <v>155</v>
      </c>
      <c r="H414" s="167">
        <v>733.86400000000003</v>
      </c>
      <c r="I414" s="22"/>
      <c r="J414" s="168">
        <f>ROUND(I414*H414,0)</f>
        <v>0</v>
      </c>
      <c r="K414" s="165" t="s">
        <v>156</v>
      </c>
      <c r="L414" s="51"/>
      <c r="M414" s="169" t="s">
        <v>1</v>
      </c>
      <c r="N414" s="170" t="s">
        <v>42</v>
      </c>
      <c r="P414" s="171">
        <f>O414*H414</f>
        <v>0</v>
      </c>
      <c r="Q414" s="171">
        <v>1.9999999999999999E-7</v>
      </c>
      <c r="R414" s="171">
        <f>Q414*H414</f>
        <v>1.4677280000000001E-4</v>
      </c>
      <c r="S414" s="171">
        <v>0</v>
      </c>
      <c r="T414" s="172">
        <f>S414*H414</f>
        <v>0</v>
      </c>
      <c r="AR414" s="173" t="s">
        <v>217</v>
      </c>
      <c r="AT414" s="173" t="s">
        <v>152</v>
      </c>
      <c r="AU414" s="173" t="s">
        <v>86</v>
      </c>
      <c r="AY414" s="39" t="s">
        <v>150</v>
      </c>
      <c r="BE414" s="174">
        <f>IF(N414="základní",J414,0)</f>
        <v>0</v>
      </c>
      <c r="BF414" s="174">
        <f>IF(N414="snížená",J414,0)</f>
        <v>0</v>
      </c>
      <c r="BG414" s="174">
        <f>IF(N414="zákl. přenesená",J414,0)</f>
        <v>0</v>
      </c>
      <c r="BH414" s="174">
        <f>IF(N414="sníž. přenesená",J414,0)</f>
        <v>0</v>
      </c>
      <c r="BI414" s="174">
        <f>IF(N414="nulová",J414,0)</f>
        <v>0</v>
      </c>
      <c r="BJ414" s="39" t="s">
        <v>8</v>
      </c>
      <c r="BK414" s="174">
        <f>ROUND(I414*H414,0)</f>
        <v>0</v>
      </c>
      <c r="BL414" s="39" t="s">
        <v>217</v>
      </c>
      <c r="BM414" s="173" t="s">
        <v>568</v>
      </c>
    </row>
    <row r="415" spans="2:65" s="176" customFormat="1" x14ac:dyDescent="0.2">
      <c r="B415" s="175"/>
      <c r="D415" s="177" t="s">
        <v>159</v>
      </c>
      <c r="E415" s="178" t="s">
        <v>1</v>
      </c>
      <c r="F415" s="179" t="s">
        <v>569</v>
      </c>
      <c r="H415" s="180">
        <v>397.97300000000001</v>
      </c>
      <c r="I415" s="23"/>
      <c r="L415" s="175"/>
      <c r="M415" s="181"/>
      <c r="T415" s="182"/>
      <c r="AT415" s="178" t="s">
        <v>159</v>
      </c>
      <c r="AU415" s="178" t="s">
        <v>86</v>
      </c>
      <c r="AV415" s="176" t="s">
        <v>86</v>
      </c>
      <c r="AW415" s="176" t="s">
        <v>33</v>
      </c>
      <c r="AX415" s="176" t="s">
        <v>77</v>
      </c>
      <c r="AY415" s="178" t="s">
        <v>150</v>
      </c>
    </row>
    <row r="416" spans="2:65" s="176" customFormat="1" x14ac:dyDescent="0.2">
      <c r="B416" s="175"/>
      <c r="D416" s="177" t="s">
        <v>159</v>
      </c>
      <c r="E416" s="178" t="s">
        <v>1</v>
      </c>
      <c r="F416" s="179" t="s">
        <v>570</v>
      </c>
      <c r="H416" s="180">
        <v>87.549000000000007</v>
      </c>
      <c r="I416" s="23"/>
      <c r="L416" s="175"/>
      <c r="M416" s="181"/>
      <c r="T416" s="182"/>
      <c r="AT416" s="178" t="s">
        <v>159</v>
      </c>
      <c r="AU416" s="178" t="s">
        <v>86</v>
      </c>
      <c r="AV416" s="176" t="s">
        <v>86</v>
      </c>
      <c r="AW416" s="176" t="s">
        <v>33</v>
      </c>
      <c r="AX416" s="176" t="s">
        <v>77</v>
      </c>
      <c r="AY416" s="178" t="s">
        <v>150</v>
      </c>
    </row>
    <row r="417" spans="2:65" s="184" customFormat="1" x14ac:dyDescent="0.2">
      <c r="B417" s="183"/>
      <c r="D417" s="177" t="s">
        <v>159</v>
      </c>
      <c r="E417" s="185" t="s">
        <v>1</v>
      </c>
      <c r="F417" s="186" t="s">
        <v>571</v>
      </c>
      <c r="H417" s="187">
        <v>485.52199999999999</v>
      </c>
      <c r="I417" s="24"/>
      <c r="L417" s="183"/>
      <c r="M417" s="188"/>
      <c r="T417" s="189"/>
      <c r="AT417" s="185" t="s">
        <v>159</v>
      </c>
      <c r="AU417" s="185" t="s">
        <v>86</v>
      </c>
      <c r="AV417" s="184" t="s">
        <v>164</v>
      </c>
      <c r="AW417" s="184" t="s">
        <v>33</v>
      </c>
      <c r="AX417" s="184" t="s">
        <v>77</v>
      </c>
      <c r="AY417" s="185" t="s">
        <v>150</v>
      </c>
    </row>
    <row r="418" spans="2:65" s="176" customFormat="1" ht="22.5" x14ac:dyDescent="0.2">
      <c r="B418" s="175"/>
      <c r="D418" s="177" t="s">
        <v>159</v>
      </c>
      <c r="E418" s="178" t="s">
        <v>1</v>
      </c>
      <c r="F418" s="179" t="s">
        <v>572</v>
      </c>
      <c r="H418" s="180">
        <v>248.34200000000001</v>
      </c>
      <c r="I418" s="23"/>
      <c r="L418" s="175"/>
      <c r="M418" s="181"/>
      <c r="T418" s="182"/>
      <c r="AT418" s="178" t="s">
        <v>159</v>
      </c>
      <c r="AU418" s="178" t="s">
        <v>86</v>
      </c>
      <c r="AV418" s="176" t="s">
        <v>86</v>
      </c>
      <c r="AW418" s="176" t="s">
        <v>33</v>
      </c>
      <c r="AX418" s="176" t="s">
        <v>77</v>
      </c>
      <c r="AY418" s="178" t="s">
        <v>150</v>
      </c>
    </row>
    <row r="419" spans="2:65" s="184" customFormat="1" x14ac:dyDescent="0.2">
      <c r="B419" s="183"/>
      <c r="D419" s="177" t="s">
        <v>159</v>
      </c>
      <c r="E419" s="185" t="s">
        <v>1</v>
      </c>
      <c r="F419" s="186" t="s">
        <v>573</v>
      </c>
      <c r="H419" s="187">
        <v>248.34200000000001</v>
      </c>
      <c r="I419" s="24"/>
      <c r="L419" s="183"/>
      <c r="M419" s="188"/>
      <c r="T419" s="189"/>
      <c r="AT419" s="185" t="s">
        <v>159</v>
      </c>
      <c r="AU419" s="185" t="s">
        <v>86</v>
      </c>
      <c r="AV419" s="184" t="s">
        <v>164</v>
      </c>
      <c r="AW419" s="184" t="s">
        <v>33</v>
      </c>
      <c r="AX419" s="184" t="s">
        <v>77</v>
      </c>
      <c r="AY419" s="185" t="s">
        <v>150</v>
      </c>
    </row>
    <row r="420" spans="2:65" s="191" customFormat="1" x14ac:dyDescent="0.2">
      <c r="B420" s="190"/>
      <c r="D420" s="177" t="s">
        <v>159</v>
      </c>
      <c r="E420" s="192" t="s">
        <v>1</v>
      </c>
      <c r="F420" s="193" t="s">
        <v>167</v>
      </c>
      <c r="H420" s="194">
        <v>733.86400000000003</v>
      </c>
      <c r="I420" s="25"/>
      <c r="L420" s="190"/>
      <c r="M420" s="195"/>
      <c r="T420" s="196"/>
      <c r="AT420" s="192" t="s">
        <v>159</v>
      </c>
      <c r="AU420" s="192" t="s">
        <v>86</v>
      </c>
      <c r="AV420" s="191" t="s">
        <v>157</v>
      </c>
      <c r="AW420" s="191" t="s">
        <v>33</v>
      </c>
      <c r="AX420" s="191" t="s">
        <v>8</v>
      </c>
      <c r="AY420" s="192" t="s">
        <v>150</v>
      </c>
    </row>
    <row r="421" spans="2:65" s="52" customFormat="1" ht="33" customHeight="1" x14ac:dyDescent="0.2">
      <c r="B421" s="51"/>
      <c r="C421" s="163" t="s">
        <v>574</v>
      </c>
      <c r="D421" s="163" t="s">
        <v>152</v>
      </c>
      <c r="E421" s="164" t="s">
        <v>575</v>
      </c>
      <c r="F421" s="165" t="s">
        <v>576</v>
      </c>
      <c r="G421" s="166" t="s">
        <v>155</v>
      </c>
      <c r="H421" s="167">
        <v>733.86400000000003</v>
      </c>
      <c r="I421" s="22"/>
      <c r="J421" s="168">
        <f>ROUND(I421*H421,0)</f>
        <v>0</v>
      </c>
      <c r="K421" s="165" t="s">
        <v>156</v>
      </c>
      <c r="L421" s="51"/>
      <c r="M421" s="169" t="s">
        <v>1</v>
      </c>
      <c r="N421" s="170" t="s">
        <v>42</v>
      </c>
      <c r="P421" s="171">
        <f>O421*H421</f>
        <v>0</v>
      </c>
      <c r="Q421" s="171">
        <v>2.0120000000000001E-4</v>
      </c>
      <c r="R421" s="171">
        <f>Q421*H421</f>
        <v>0.14765343680000001</v>
      </c>
      <c r="S421" s="171">
        <v>0</v>
      </c>
      <c r="T421" s="172">
        <f>S421*H421</f>
        <v>0</v>
      </c>
      <c r="AR421" s="173" t="s">
        <v>217</v>
      </c>
      <c r="AT421" s="173" t="s">
        <v>152</v>
      </c>
      <c r="AU421" s="173" t="s">
        <v>86</v>
      </c>
      <c r="AY421" s="39" t="s">
        <v>150</v>
      </c>
      <c r="BE421" s="174">
        <f>IF(N421="základní",J421,0)</f>
        <v>0</v>
      </c>
      <c r="BF421" s="174">
        <f>IF(N421="snížená",J421,0)</f>
        <v>0</v>
      </c>
      <c r="BG421" s="174">
        <f>IF(N421="zákl. přenesená",J421,0)</f>
        <v>0</v>
      </c>
      <c r="BH421" s="174">
        <f>IF(N421="sníž. přenesená",J421,0)</f>
        <v>0</v>
      </c>
      <c r="BI421" s="174">
        <f>IF(N421="nulová",J421,0)</f>
        <v>0</v>
      </c>
      <c r="BJ421" s="39" t="s">
        <v>8</v>
      </c>
      <c r="BK421" s="174">
        <f>ROUND(I421*H421,0)</f>
        <v>0</v>
      </c>
      <c r="BL421" s="39" t="s">
        <v>217</v>
      </c>
      <c r="BM421" s="173" t="s">
        <v>577</v>
      </c>
    </row>
    <row r="422" spans="2:65" s="176" customFormat="1" x14ac:dyDescent="0.2">
      <c r="B422" s="175"/>
      <c r="D422" s="177" t="s">
        <v>159</v>
      </c>
      <c r="E422" s="178" t="s">
        <v>1</v>
      </c>
      <c r="F422" s="179" t="s">
        <v>569</v>
      </c>
      <c r="H422" s="180">
        <v>397.97300000000001</v>
      </c>
      <c r="I422" s="23"/>
      <c r="L422" s="175"/>
      <c r="M422" s="181"/>
      <c r="T422" s="182"/>
      <c r="AT422" s="178" t="s">
        <v>159</v>
      </c>
      <c r="AU422" s="178" t="s">
        <v>86</v>
      </c>
      <c r="AV422" s="176" t="s">
        <v>86</v>
      </c>
      <c r="AW422" s="176" t="s">
        <v>33</v>
      </c>
      <c r="AX422" s="176" t="s">
        <v>77</v>
      </c>
      <c r="AY422" s="178" t="s">
        <v>150</v>
      </c>
    </row>
    <row r="423" spans="2:65" s="176" customFormat="1" x14ac:dyDescent="0.2">
      <c r="B423" s="175"/>
      <c r="D423" s="177" t="s">
        <v>159</v>
      </c>
      <c r="E423" s="178" t="s">
        <v>1</v>
      </c>
      <c r="F423" s="179" t="s">
        <v>570</v>
      </c>
      <c r="H423" s="180">
        <v>87.549000000000007</v>
      </c>
      <c r="I423" s="23"/>
      <c r="L423" s="175"/>
      <c r="M423" s="181"/>
      <c r="T423" s="182"/>
      <c r="AT423" s="178" t="s">
        <v>159</v>
      </c>
      <c r="AU423" s="178" t="s">
        <v>86</v>
      </c>
      <c r="AV423" s="176" t="s">
        <v>86</v>
      </c>
      <c r="AW423" s="176" t="s">
        <v>33</v>
      </c>
      <c r="AX423" s="176" t="s">
        <v>77</v>
      </c>
      <c r="AY423" s="178" t="s">
        <v>150</v>
      </c>
    </row>
    <row r="424" spans="2:65" s="184" customFormat="1" x14ac:dyDescent="0.2">
      <c r="B424" s="183"/>
      <c r="D424" s="177" t="s">
        <v>159</v>
      </c>
      <c r="E424" s="185" t="s">
        <v>1</v>
      </c>
      <c r="F424" s="186" t="s">
        <v>571</v>
      </c>
      <c r="H424" s="187">
        <v>485.52199999999999</v>
      </c>
      <c r="I424" s="24"/>
      <c r="L424" s="183"/>
      <c r="M424" s="188"/>
      <c r="T424" s="189"/>
      <c r="AT424" s="185" t="s">
        <v>159</v>
      </c>
      <c r="AU424" s="185" t="s">
        <v>86</v>
      </c>
      <c r="AV424" s="184" t="s">
        <v>164</v>
      </c>
      <c r="AW424" s="184" t="s">
        <v>33</v>
      </c>
      <c r="AX424" s="184" t="s">
        <v>77</v>
      </c>
      <c r="AY424" s="185" t="s">
        <v>150</v>
      </c>
    </row>
    <row r="425" spans="2:65" s="176" customFormat="1" ht="22.5" x14ac:dyDescent="0.2">
      <c r="B425" s="175"/>
      <c r="D425" s="177" t="s">
        <v>159</v>
      </c>
      <c r="E425" s="178" t="s">
        <v>1</v>
      </c>
      <c r="F425" s="179" t="s">
        <v>572</v>
      </c>
      <c r="H425" s="180">
        <v>248.34200000000001</v>
      </c>
      <c r="I425" s="23"/>
      <c r="L425" s="175"/>
      <c r="M425" s="181"/>
      <c r="T425" s="182"/>
      <c r="AT425" s="178" t="s">
        <v>159</v>
      </c>
      <c r="AU425" s="178" t="s">
        <v>86</v>
      </c>
      <c r="AV425" s="176" t="s">
        <v>86</v>
      </c>
      <c r="AW425" s="176" t="s">
        <v>33</v>
      </c>
      <c r="AX425" s="176" t="s">
        <v>77</v>
      </c>
      <c r="AY425" s="178" t="s">
        <v>150</v>
      </c>
    </row>
    <row r="426" spans="2:65" s="184" customFormat="1" x14ac:dyDescent="0.2">
      <c r="B426" s="183"/>
      <c r="D426" s="177" t="s">
        <v>159</v>
      </c>
      <c r="E426" s="185" t="s">
        <v>1</v>
      </c>
      <c r="F426" s="186" t="s">
        <v>573</v>
      </c>
      <c r="H426" s="187">
        <v>248.34200000000001</v>
      </c>
      <c r="I426" s="24"/>
      <c r="L426" s="183"/>
      <c r="M426" s="188"/>
      <c r="T426" s="189"/>
      <c r="AT426" s="185" t="s">
        <v>159</v>
      </c>
      <c r="AU426" s="185" t="s">
        <v>86</v>
      </c>
      <c r="AV426" s="184" t="s">
        <v>164</v>
      </c>
      <c r="AW426" s="184" t="s">
        <v>33</v>
      </c>
      <c r="AX426" s="184" t="s">
        <v>77</v>
      </c>
      <c r="AY426" s="185" t="s">
        <v>150</v>
      </c>
    </row>
    <row r="427" spans="2:65" s="191" customFormat="1" x14ac:dyDescent="0.2">
      <c r="B427" s="190"/>
      <c r="D427" s="177" t="s">
        <v>159</v>
      </c>
      <c r="E427" s="192" t="s">
        <v>1</v>
      </c>
      <c r="F427" s="193" t="s">
        <v>167</v>
      </c>
      <c r="H427" s="194">
        <v>733.86400000000003</v>
      </c>
      <c r="I427" s="25"/>
      <c r="L427" s="190"/>
      <c r="M427" s="195"/>
      <c r="T427" s="196"/>
      <c r="AT427" s="192" t="s">
        <v>159</v>
      </c>
      <c r="AU427" s="192" t="s">
        <v>86</v>
      </c>
      <c r="AV427" s="191" t="s">
        <v>157</v>
      </c>
      <c r="AW427" s="191" t="s">
        <v>33</v>
      </c>
      <c r="AX427" s="191" t="s">
        <v>8</v>
      </c>
      <c r="AY427" s="192" t="s">
        <v>150</v>
      </c>
    </row>
    <row r="428" spans="2:65" s="52" customFormat="1" ht="33" customHeight="1" x14ac:dyDescent="0.2">
      <c r="B428" s="51"/>
      <c r="C428" s="163" t="s">
        <v>578</v>
      </c>
      <c r="D428" s="163" t="s">
        <v>152</v>
      </c>
      <c r="E428" s="164" t="s">
        <v>579</v>
      </c>
      <c r="F428" s="165" t="s">
        <v>580</v>
      </c>
      <c r="G428" s="166" t="s">
        <v>155</v>
      </c>
      <c r="H428" s="167">
        <v>733.86400000000003</v>
      </c>
      <c r="I428" s="22"/>
      <c r="J428" s="168">
        <f>ROUND(I428*H428,0)</f>
        <v>0</v>
      </c>
      <c r="K428" s="165" t="s">
        <v>156</v>
      </c>
      <c r="L428" s="51"/>
      <c r="M428" s="169" t="s">
        <v>1</v>
      </c>
      <c r="N428" s="170" t="s">
        <v>42</v>
      </c>
      <c r="P428" s="171">
        <f>O428*H428</f>
        <v>0</v>
      </c>
      <c r="Q428" s="171">
        <v>2.8600000000000001E-4</v>
      </c>
      <c r="R428" s="171">
        <f>Q428*H428</f>
        <v>0.20988510400000002</v>
      </c>
      <c r="S428" s="171">
        <v>0</v>
      </c>
      <c r="T428" s="172">
        <f>S428*H428</f>
        <v>0</v>
      </c>
      <c r="AR428" s="173" t="s">
        <v>217</v>
      </c>
      <c r="AT428" s="173" t="s">
        <v>152</v>
      </c>
      <c r="AU428" s="173" t="s">
        <v>86</v>
      </c>
      <c r="AY428" s="39" t="s">
        <v>150</v>
      </c>
      <c r="BE428" s="174">
        <f>IF(N428="základní",J428,0)</f>
        <v>0</v>
      </c>
      <c r="BF428" s="174">
        <f>IF(N428="snížená",J428,0)</f>
        <v>0</v>
      </c>
      <c r="BG428" s="174">
        <f>IF(N428="zákl. přenesená",J428,0)</f>
        <v>0</v>
      </c>
      <c r="BH428" s="174">
        <f>IF(N428="sníž. přenesená",J428,0)</f>
        <v>0</v>
      </c>
      <c r="BI428" s="174">
        <f>IF(N428="nulová",J428,0)</f>
        <v>0</v>
      </c>
      <c r="BJ428" s="39" t="s">
        <v>8</v>
      </c>
      <c r="BK428" s="174">
        <f>ROUND(I428*H428,0)</f>
        <v>0</v>
      </c>
      <c r="BL428" s="39" t="s">
        <v>217</v>
      </c>
      <c r="BM428" s="173" t="s">
        <v>581</v>
      </c>
    </row>
    <row r="429" spans="2:65" s="176" customFormat="1" x14ac:dyDescent="0.2">
      <c r="B429" s="175"/>
      <c r="D429" s="177" t="s">
        <v>159</v>
      </c>
      <c r="E429" s="178" t="s">
        <v>1</v>
      </c>
      <c r="F429" s="179" t="s">
        <v>569</v>
      </c>
      <c r="H429" s="180">
        <v>397.97300000000001</v>
      </c>
      <c r="L429" s="175"/>
      <c r="M429" s="181"/>
      <c r="T429" s="182"/>
      <c r="AT429" s="178" t="s">
        <v>159</v>
      </c>
      <c r="AU429" s="178" t="s">
        <v>86</v>
      </c>
      <c r="AV429" s="176" t="s">
        <v>86</v>
      </c>
      <c r="AW429" s="176" t="s">
        <v>33</v>
      </c>
      <c r="AX429" s="176" t="s">
        <v>77</v>
      </c>
      <c r="AY429" s="178" t="s">
        <v>150</v>
      </c>
    </row>
    <row r="430" spans="2:65" s="176" customFormat="1" x14ac:dyDescent="0.2">
      <c r="B430" s="175"/>
      <c r="D430" s="177" t="s">
        <v>159</v>
      </c>
      <c r="E430" s="178" t="s">
        <v>1</v>
      </c>
      <c r="F430" s="179" t="s">
        <v>570</v>
      </c>
      <c r="H430" s="180">
        <v>87.549000000000007</v>
      </c>
      <c r="L430" s="175"/>
      <c r="M430" s="181"/>
      <c r="T430" s="182"/>
      <c r="AT430" s="178" t="s">
        <v>159</v>
      </c>
      <c r="AU430" s="178" t="s">
        <v>86</v>
      </c>
      <c r="AV430" s="176" t="s">
        <v>86</v>
      </c>
      <c r="AW430" s="176" t="s">
        <v>33</v>
      </c>
      <c r="AX430" s="176" t="s">
        <v>77</v>
      </c>
      <c r="AY430" s="178" t="s">
        <v>150</v>
      </c>
    </row>
    <row r="431" spans="2:65" s="184" customFormat="1" x14ac:dyDescent="0.2">
      <c r="B431" s="183"/>
      <c r="D431" s="177" t="s">
        <v>159</v>
      </c>
      <c r="E431" s="185" t="s">
        <v>1</v>
      </c>
      <c r="F431" s="186" t="s">
        <v>571</v>
      </c>
      <c r="H431" s="187">
        <v>485.52199999999999</v>
      </c>
      <c r="L431" s="183"/>
      <c r="M431" s="188"/>
      <c r="T431" s="189"/>
      <c r="AT431" s="185" t="s">
        <v>159</v>
      </c>
      <c r="AU431" s="185" t="s">
        <v>86</v>
      </c>
      <c r="AV431" s="184" t="s">
        <v>164</v>
      </c>
      <c r="AW431" s="184" t="s">
        <v>33</v>
      </c>
      <c r="AX431" s="184" t="s">
        <v>77</v>
      </c>
      <c r="AY431" s="185" t="s">
        <v>150</v>
      </c>
    </row>
    <row r="432" spans="2:65" s="176" customFormat="1" ht="22.5" x14ac:dyDescent="0.2">
      <c r="B432" s="175"/>
      <c r="D432" s="177" t="s">
        <v>159</v>
      </c>
      <c r="E432" s="178" t="s">
        <v>1</v>
      </c>
      <c r="F432" s="179" t="s">
        <v>572</v>
      </c>
      <c r="H432" s="180">
        <v>248.34200000000001</v>
      </c>
      <c r="L432" s="175"/>
      <c r="M432" s="181"/>
      <c r="T432" s="182"/>
      <c r="AT432" s="178" t="s">
        <v>159</v>
      </c>
      <c r="AU432" s="178" t="s">
        <v>86</v>
      </c>
      <c r="AV432" s="176" t="s">
        <v>86</v>
      </c>
      <c r="AW432" s="176" t="s">
        <v>33</v>
      </c>
      <c r="AX432" s="176" t="s">
        <v>77</v>
      </c>
      <c r="AY432" s="178" t="s">
        <v>150</v>
      </c>
    </row>
    <row r="433" spans="2:51" s="184" customFormat="1" x14ac:dyDescent="0.2">
      <c r="B433" s="183"/>
      <c r="D433" s="177" t="s">
        <v>159</v>
      </c>
      <c r="E433" s="185" t="s">
        <v>1</v>
      </c>
      <c r="F433" s="186" t="s">
        <v>573</v>
      </c>
      <c r="H433" s="187">
        <v>248.34200000000001</v>
      </c>
      <c r="L433" s="183"/>
      <c r="M433" s="188"/>
      <c r="T433" s="189"/>
      <c r="AT433" s="185" t="s">
        <v>159</v>
      </c>
      <c r="AU433" s="185" t="s">
        <v>86</v>
      </c>
      <c r="AV433" s="184" t="s">
        <v>164</v>
      </c>
      <c r="AW433" s="184" t="s">
        <v>33</v>
      </c>
      <c r="AX433" s="184" t="s">
        <v>77</v>
      </c>
      <c r="AY433" s="185" t="s">
        <v>150</v>
      </c>
    </row>
    <row r="434" spans="2:51" s="191" customFormat="1" x14ac:dyDescent="0.2">
      <c r="B434" s="190"/>
      <c r="D434" s="177" t="s">
        <v>159</v>
      </c>
      <c r="E434" s="192" t="s">
        <v>1</v>
      </c>
      <c r="F434" s="193" t="s">
        <v>167</v>
      </c>
      <c r="H434" s="194">
        <v>733.86400000000003</v>
      </c>
      <c r="L434" s="190"/>
      <c r="M434" s="206"/>
      <c r="N434" s="207"/>
      <c r="O434" s="207"/>
      <c r="P434" s="207"/>
      <c r="Q434" s="207"/>
      <c r="R434" s="207"/>
      <c r="S434" s="207"/>
      <c r="T434" s="208"/>
      <c r="AT434" s="192" t="s">
        <v>159</v>
      </c>
      <c r="AU434" s="192" t="s">
        <v>86</v>
      </c>
      <c r="AV434" s="191" t="s">
        <v>157</v>
      </c>
      <c r="AW434" s="191" t="s">
        <v>33</v>
      </c>
      <c r="AX434" s="191" t="s">
        <v>8</v>
      </c>
      <c r="AY434" s="192" t="s">
        <v>150</v>
      </c>
    </row>
    <row r="435" spans="2:51" s="52" customFormat="1" ht="6.95" customHeight="1" x14ac:dyDescent="0.2">
      <c r="B435" s="64"/>
      <c r="C435" s="65"/>
      <c r="D435" s="65"/>
      <c r="E435" s="65"/>
      <c r="F435" s="65"/>
      <c r="G435" s="65"/>
      <c r="H435" s="65"/>
      <c r="I435" s="65"/>
      <c r="J435" s="65"/>
      <c r="K435" s="65"/>
      <c r="L435" s="51"/>
    </row>
  </sheetData>
  <sheetProtection password="D62F" sheet="1" objects="1" scenarios="1"/>
  <autoFilter ref="C129:K434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358"/>
  <sheetViews>
    <sheetView showGridLines="0" workbookViewId="0">
      <selection activeCell="G146" sqref="G146"/>
    </sheetView>
  </sheetViews>
  <sheetFormatPr defaultRowHeight="11.25" x14ac:dyDescent="0.2"/>
  <cols>
    <col min="1" max="1" width="8.33203125" style="38" customWidth="1"/>
    <col min="2" max="2" width="1.1640625" style="38" customWidth="1"/>
    <col min="3" max="3" width="4.1640625" style="38" customWidth="1"/>
    <col min="4" max="4" width="4.33203125" style="38" customWidth="1"/>
    <col min="5" max="5" width="17.1640625" style="38" customWidth="1"/>
    <col min="6" max="6" width="50.83203125" style="38" customWidth="1"/>
    <col min="7" max="7" width="7.5" style="38" customWidth="1"/>
    <col min="8" max="8" width="14" style="38" customWidth="1"/>
    <col min="9" max="9" width="15.83203125" style="38" customWidth="1"/>
    <col min="10" max="11" width="22.33203125" style="38" customWidth="1"/>
    <col min="12" max="12" width="9.33203125" style="38" customWidth="1"/>
    <col min="13" max="13" width="10.83203125" style="38" hidden="1" customWidth="1"/>
    <col min="14" max="14" width="9.33203125" style="38" hidden="1"/>
    <col min="15" max="20" width="14.1640625" style="38" hidden="1" customWidth="1"/>
    <col min="21" max="21" width="16.33203125" style="38" hidden="1" customWidth="1"/>
    <col min="22" max="22" width="12.33203125" style="38" customWidth="1"/>
    <col min="23" max="23" width="16.33203125" style="38" customWidth="1"/>
    <col min="24" max="24" width="12.33203125" style="38" customWidth="1"/>
    <col min="25" max="25" width="15" style="38" customWidth="1"/>
    <col min="26" max="26" width="11" style="38" customWidth="1"/>
    <col min="27" max="27" width="15" style="38" customWidth="1"/>
    <col min="28" max="28" width="16.33203125" style="38" customWidth="1"/>
    <col min="29" max="29" width="11" style="38" customWidth="1"/>
    <col min="30" max="30" width="15" style="38" customWidth="1"/>
    <col min="31" max="31" width="16.33203125" style="38" customWidth="1"/>
    <col min="32" max="43" width="9.33203125" style="38"/>
    <col min="44" max="65" width="9.33203125" style="38" hidden="1"/>
    <col min="66" max="16384" width="9.33203125" style="38"/>
  </cols>
  <sheetData>
    <row r="2" spans="2:46" ht="36.950000000000003" customHeight="1" x14ac:dyDescent="0.2">
      <c r="L2" s="227" t="s">
        <v>5</v>
      </c>
      <c r="M2" s="228"/>
      <c r="N2" s="228"/>
      <c r="O2" s="228"/>
      <c r="P2" s="228"/>
      <c r="Q2" s="228"/>
      <c r="R2" s="228"/>
      <c r="S2" s="228"/>
      <c r="T2" s="228"/>
      <c r="U2" s="228"/>
      <c r="V2" s="228"/>
      <c r="AT2" s="39" t="s">
        <v>88</v>
      </c>
    </row>
    <row r="3" spans="2:46" ht="6.95" customHeight="1" x14ac:dyDescent="0.2">
      <c r="B3" s="40"/>
      <c r="C3" s="41"/>
      <c r="D3" s="41"/>
      <c r="E3" s="41"/>
      <c r="F3" s="41"/>
      <c r="G3" s="41"/>
      <c r="H3" s="41"/>
      <c r="I3" s="41"/>
      <c r="J3" s="41"/>
      <c r="K3" s="41"/>
      <c r="L3" s="42"/>
      <c r="AT3" s="39" t="s">
        <v>86</v>
      </c>
    </row>
    <row r="4" spans="2:46" ht="24.95" customHeight="1" x14ac:dyDescent="0.2">
      <c r="B4" s="42"/>
      <c r="D4" s="43" t="s">
        <v>101</v>
      </c>
      <c r="L4" s="42"/>
      <c r="M4" s="110" t="s">
        <v>11</v>
      </c>
      <c r="AT4" s="39" t="s">
        <v>3</v>
      </c>
    </row>
    <row r="5" spans="2:46" ht="6.95" customHeight="1" x14ac:dyDescent="0.2">
      <c r="B5" s="42"/>
      <c r="L5" s="42"/>
    </row>
    <row r="6" spans="2:46" ht="12" customHeight="1" x14ac:dyDescent="0.2">
      <c r="B6" s="42"/>
      <c r="D6" s="48" t="s">
        <v>17</v>
      </c>
      <c r="L6" s="42"/>
    </row>
    <row r="7" spans="2:46" s="226" customFormat="1" ht="16.5" customHeight="1" x14ac:dyDescent="0.2">
      <c r="B7" s="225"/>
      <c r="E7" s="267" t="str">
        <f>'Rekapitulace stavby'!K6</f>
        <v xml:space="preserve">Generální oprava a úprava pavilonu nosorožců - OPRAVA                            
</v>
      </c>
      <c r="F7" s="268"/>
      <c r="G7" s="268"/>
      <c r="H7" s="268"/>
      <c r="L7" s="225"/>
    </row>
    <row r="8" spans="2:46" s="52" customFormat="1" ht="12" customHeight="1" x14ac:dyDescent="0.2">
      <c r="B8" s="51"/>
      <c r="D8" s="48" t="s">
        <v>114</v>
      </c>
      <c r="L8" s="51"/>
    </row>
    <row r="9" spans="2:46" s="52" customFormat="1" ht="16.5" customHeight="1" x14ac:dyDescent="0.2">
      <c r="B9" s="51"/>
      <c r="E9" s="249" t="s">
        <v>582</v>
      </c>
      <c r="F9" s="266"/>
      <c r="G9" s="266"/>
      <c r="H9" s="266"/>
      <c r="L9" s="51"/>
    </row>
    <row r="10" spans="2:46" s="52" customFormat="1" x14ac:dyDescent="0.2">
      <c r="B10" s="51"/>
      <c r="L10" s="51"/>
    </row>
    <row r="11" spans="2:46" s="52" customFormat="1" ht="12" customHeight="1" x14ac:dyDescent="0.2">
      <c r="B11" s="51"/>
      <c r="D11" s="48" t="s">
        <v>19</v>
      </c>
      <c r="F11" s="49" t="s">
        <v>1</v>
      </c>
      <c r="I11" s="48" t="s">
        <v>20</v>
      </c>
      <c r="J11" s="49" t="s">
        <v>1</v>
      </c>
      <c r="L11" s="51"/>
    </row>
    <row r="12" spans="2:46" s="52" customFormat="1" ht="12" customHeight="1" x14ac:dyDescent="0.2">
      <c r="B12" s="51"/>
      <c r="D12" s="48" t="s">
        <v>21</v>
      </c>
      <c r="F12" s="49" t="s">
        <v>583</v>
      </c>
      <c r="I12" s="48" t="s">
        <v>23</v>
      </c>
      <c r="J12" s="111" t="str">
        <f>'Rekapitulace stavby'!AN8</f>
        <v>3. 1. 2023</v>
      </c>
      <c r="L12" s="51"/>
    </row>
    <row r="13" spans="2:46" s="52" customFormat="1" ht="10.9" customHeight="1" x14ac:dyDescent="0.2">
      <c r="B13" s="51"/>
      <c r="L13" s="51"/>
    </row>
    <row r="14" spans="2:46" s="52" customFormat="1" ht="12" customHeight="1" x14ac:dyDescent="0.2">
      <c r="B14" s="51"/>
      <c r="D14" s="48" t="s">
        <v>25</v>
      </c>
      <c r="I14" s="48" t="s">
        <v>26</v>
      </c>
      <c r="J14" s="49" t="str">
        <f>IF('Rekapitulace stavby'!AN10="","",'Rekapitulace stavby'!AN10)</f>
        <v/>
      </c>
      <c r="L14" s="51"/>
    </row>
    <row r="15" spans="2:46" s="52" customFormat="1" ht="18" customHeight="1" x14ac:dyDescent="0.2">
      <c r="B15" s="51"/>
      <c r="E15" s="49" t="str">
        <f>IF('Rekapitulace stavby'!E11="","",'Rekapitulace stavby'!E11)</f>
        <v>ZOO Dvůr Králové a.s., Štefánikova 1029, D.K.n.L.</v>
      </c>
      <c r="I15" s="48" t="s">
        <v>28</v>
      </c>
      <c r="J15" s="49" t="str">
        <f>IF('Rekapitulace stavby'!AN11="","",'Rekapitulace stavby'!AN11)</f>
        <v/>
      </c>
      <c r="L15" s="51"/>
    </row>
    <row r="16" spans="2:46" s="52" customFormat="1" ht="6.95" customHeight="1" x14ac:dyDescent="0.2">
      <c r="B16" s="51"/>
      <c r="L16" s="51"/>
    </row>
    <row r="17" spans="2:12" s="52" customFormat="1" ht="12" customHeight="1" x14ac:dyDescent="0.2">
      <c r="B17" s="51"/>
      <c r="D17" s="48" t="s">
        <v>29</v>
      </c>
      <c r="I17" s="48" t="s">
        <v>26</v>
      </c>
      <c r="J17" s="11" t="str">
        <f>'Rekapitulace stavby'!AN13</f>
        <v>Vyplň údaj</v>
      </c>
      <c r="L17" s="51"/>
    </row>
    <row r="18" spans="2:12" s="52" customFormat="1" ht="18" customHeight="1" x14ac:dyDescent="0.2">
      <c r="B18" s="51"/>
      <c r="E18" s="269" t="str">
        <f>'Rekapitulace stavby'!E14</f>
        <v>Vyplň údaj</v>
      </c>
      <c r="F18" s="270"/>
      <c r="G18" s="270"/>
      <c r="H18" s="270"/>
      <c r="I18" s="48" t="s">
        <v>28</v>
      </c>
      <c r="J18" s="11" t="str">
        <f>'Rekapitulace stavby'!AN14</f>
        <v>Vyplň údaj</v>
      </c>
      <c r="L18" s="51"/>
    </row>
    <row r="19" spans="2:12" s="52" customFormat="1" ht="6.95" customHeight="1" x14ac:dyDescent="0.2">
      <c r="B19" s="51"/>
      <c r="L19" s="51"/>
    </row>
    <row r="20" spans="2:12" s="52" customFormat="1" ht="12" customHeight="1" x14ac:dyDescent="0.2">
      <c r="B20" s="51"/>
      <c r="D20" s="48" t="s">
        <v>31</v>
      </c>
      <c r="I20" s="48" t="s">
        <v>26</v>
      </c>
      <c r="J20" s="49" t="str">
        <f>IF('Rekapitulace stavby'!AN16="","",'Rekapitulace stavby'!AN16)</f>
        <v/>
      </c>
      <c r="L20" s="51"/>
    </row>
    <row r="21" spans="2:12" s="52" customFormat="1" ht="18" customHeight="1" x14ac:dyDescent="0.2">
      <c r="B21" s="51"/>
      <c r="E21" s="49" t="str">
        <f>IF('Rekapitulace stavby'!E17="","",'Rekapitulace stavby'!E17)</f>
        <v>Projektis DK s r.o., Legionářská 562, D.K.n.L.</v>
      </c>
      <c r="I21" s="48" t="s">
        <v>28</v>
      </c>
      <c r="J21" s="49" t="str">
        <f>IF('Rekapitulace stavby'!AN17="","",'Rekapitulace stavby'!AN17)</f>
        <v/>
      </c>
      <c r="L21" s="51"/>
    </row>
    <row r="22" spans="2:12" s="52" customFormat="1" ht="6.95" customHeight="1" x14ac:dyDescent="0.2">
      <c r="B22" s="51"/>
      <c r="L22" s="51"/>
    </row>
    <row r="23" spans="2:12" s="52" customFormat="1" ht="12" customHeight="1" x14ac:dyDescent="0.2">
      <c r="B23" s="51"/>
      <c r="D23" s="48" t="s">
        <v>34</v>
      </c>
      <c r="I23" s="48" t="s">
        <v>26</v>
      </c>
      <c r="J23" s="49" t="str">
        <f>IF('Rekapitulace stavby'!AN19="","",'Rekapitulace stavby'!AN19)</f>
        <v/>
      </c>
      <c r="L23" s="51"/>
    </row>
    <row r="24" spans="2:12" s="52" customFormat="1" ht="18" customHeight="1" x14ac:dyDescent="0.2">
      <c r="B24" s="51"/>
      <c r="E24" s="49" t="str">
        <f>IF('Rekapitulace stavby'!E20="","",'Rekapitulace stavby'!E20)</f>
        <v>ing. V. Švehla</v>
      </c>
      <c r="I24" s="48" t="s">
        <v>28</v>
      </c>
      <c r="J24" s="49" t="str">
        <f>IF('Rekapitulace stavby'!AN20="","",'Rekapitulace stavby'!AN20)</f>
        <v/>
      </c>
      <c r="L24" s="51"/>
    </row>
    <row r="25" spans="2:12" s="52" customFormat="1" ht="6.95" customHeight="1" x14ac:dyDescent="0.2">
      <c r="B25" s="51"/>
      <c r="L25" s="51"/>
    </row>
    <row r="26" spans="2:12" s="52" customFormat="1" ht="12" customHeight="1" x14ac:dyDescent="0.2">
      <c r="B26" s="51"/>
      <c r="D26" s="48" t="s">
        <v>36</v>
      </c>
      <c r="L26" s="51"/>
    </row>
    <row r="27" spans="2:12" s="113" customFormat="1" ht="16.5" customHeight="1" x14ac:dyDescent="0.2">
      <c r="B27" s="112"/>
      <c r="E27" s="243" t="s">
        <v>1</v>
      </c>
      <c r="F27" s="243"/>
      <c r="G27" s="243"/>
      <c r="H27" s="243"/>
      <c r="L27" s="112"/>
    </row>
    <row r="28" spans="2:12" s="52" customFormat="1" ht="6.95" customHeight="1" x14ac:dyDescent="0.2">
      <c r="B28" s="51"/>
      <c r="L28" s="51"/>
    </row>
    <row r="29" spans="2:12" s="52" customFormat="1" ht="6.95" customHeight="1" x14ac:dyDescent="0.2">
      <c r="B29" s="51"/>
      <c r="D29" s="74"/>
      <c r="E29" s="74"/>
      <c r="F29" s="74"/>
      <c r="G29" s="74"/>
      <c r="H29" s="74"/>
      <c r="I29" s="74"/>
      <c r="J29" s="74"/>
      <c r="K29" s="74"/>
      <c r="L29" s="51"/>
    </row>
    <row r="30" spans="2:12" s="52" customFormat="1" ht="25.35" customHeight="1" x14ac:dyDescent="0.2">
      <c r="B30" s="51"/>
      <c r="D30" s="114" t="s">
        <v>37</v>
      </c>
      <c r="J30" s="115">
        <f>ROUND(J141, 0)</f>
        <v>0</v>
      </c>
      <c r="L30" s="51"/>
    </row>
    <row r="31" spans="2:12" s="52" customFormat="1" ht="6.95" customHeight="1" x14ac:dyDescent="0.2">
      <c r="B31" s="51"/>
      <c r="D31" s="74"/>
      <c r="E31" s="74"/>
      <c r="F31" s="74"/>
      <c r="G31" s="74"/>
      <c r="H31" s="74"/>
      <c r="I31" s="74"/>
      <c r="J31" s="74"/>
      <c r="K31" s="74"/>
      <c r="L31" s="51"/>
    </row>
    <row r="32" spans="2:12" s="52" customFormat="1" ht="14.45" customHeight="1" x14ac:dyDescent="0.2">
      <c r="B32" s="51"/>
      <c r="F32" s="116" t="s">
        <v>39</v>
      </c>
      <c r="I32" s="116" t="s">
        <v>38</v>
      </c>
      <c r="J32" s="116" t="s">
        <v>40</v>
      </c>
      <c r="L32" s="51"/>
    </row>
    <row r="33" spans="2:12" s="52" customFormat="1" ht="14.45" customHeight="1" x14ac:dyDescent="0.2">
      <c r="B33" s="51"/>
      <c r="D33" s="117" t="s">
        <v>41</v>
      </c>
      <c r="E33" s="48" t="s">
        <v>42</v>
      </c>
      <c r="F33" s="118">
        <f>ROUND((SUM(BE141:BE357)),  0)</f>
        <v>0</v>
      </c>
      <c r="I33" s="119">
        <v>0.21</v>
      </c>
      <c r="J33" s="118">
        <f>ROUND(((SUM(BE141:BE357))*I33),  0)</f>
        <v>0</v>
      </c>
      <c r="L33" s="51"/>
    </row>
    <row r="34" spans="2:12" s="52" customFormat="1" ht="14.45" customHeight="1" x14ac:dyDescent="0.2">
      <c r="B34" s="51"/>
      <c r="E34" s="48" t="s">
        <v>43</v>
      </c>
      <c r="F34" s="118">
        <f>ROUND((SUM(BF141:BF357)),  0)</f>
        <v>0</v>
      </c>
      <c r="I34" s="119">
        <v>0.15</v>
      </c>
      <c r="J34" s="118">
        <f>ROUND(((SUM(BF141:BF357))*I34),  0)</f>
        <v>0</v>
      </c>
      <c r="L34" s="51"/>
    </row>
    <row r="35" spans="2:12" s="52" customFormat="1" ht="14.45" hidden="1" customHeight="1" x14ac:dyDescent="0.2">
      <c r="B35" s="51"/>
      <c r="E35" s="48" t="s">
        <v>44</v>
      </c>
      <c r="F35" s="118">
        <f>ROUND((SUM(BG141:BG357)),  0)</f>
        <v>0</v>
      </c>
      <c r="I35" s="119">
        <v>0.21</v>
      </c>
      <c r="J35" s="118">
        <f>0</f>
        <v>0</v>
      </c>
      <c r="L35" s="51"/>
    </row>
    <row r="36" spans="2:12" s="52" customFormat="1" ht="14.45" hidden="1" customHeight="1" x14ac:dyDescent="0.2">
      <c r="B36" s="51"/>
      <c r="E36" s="48" t="s">
        <v>45</v>
      </c>
      <c r="F36" s="118">
        <f>ROUND((SUM(BH141:BH357)),  0)</f>
        <v>0</v>
      </c>
      <c r="I36" s="119">
        <v>0.15</v>
      </c>
      <c r="J36" s="118">
        <f>0</f>
        <v>0</v>
      </c>
      <c r="L36" s="51"/>
    </row>
    <row r="37" spans="2:12" s="52" customFormat="1" ht="14.45" hidden="1" customHeight="1" x14ac:dyDescent="0.2">
      <c r="B37" s="51"/>
      <c r="E37" s="48" t="s">
        <v>46</v>
      </c>
      <c r="F37" s="118">
        <f>ROUND((SUM(BI141:BI357)),  0)</f>
        <v>0</v>
      </c>
      <c r="I37" s="119">
        <v>0</v>
      </c>
      <c r="J37" s="118">
        <f>0</f>
        <v>0</v>
      </c>
      <c r="L37" s="51"/>
    </row>
    <row r="38" spans="2:12" s="52" customFormat="1" ht="6.95" customHeight="1" x14ac:dyDescent="0.2">
      <c r="B38" s="51"/>
      <c r="L38" s="51"/>
    </row>
    <row r="39" spans="2:12" s="52" customFormat="1" ht="25.35" customHeight="1" x14ac:dyDescent="0.2">
      <c r="B39" s="51"/>
      <c r="C39" s="120"/>
      <c r="D39" s="121" t="s">
        <v>47</v>
      </c>
      <c r="E39" s="77"/>
      <c r="F39" s="77"/>
      <c r="G39" s="122" t="s">
        <v>48</v>
      </c>
      <c r="H39" s="123" t="s">
        <v>49</v>
      </c>
      <c r="I39" s="77"/>
      <c r="J39" s="124">
        <f>SUM(J30:J37)</f>
        <v>0</v>
      </c>
      <c r="K39" s="125"/>
      <c r="L39" s="51"/>
    </row>
    <row r="40" spans="2:12" s="52" customFormat="1" ht="14.45" customHeight="1" x14ac:dyDescent="0.2">
      <c r="B40" s="51"/>
      <c r="L40" s="51"/>
    </row>
    <row r="41" spans="2:12" ht="14.45" customHeight="1" x14ac:dyDescent="0.2">
      <c r="B41" s="42"/>
      <c r="L41" s="42"/>
    </row>
    <row r="42" spans="2:12" ht="14.45" customHeight="1" x14ac:dyDescent="0.2">
      <c r="B42" s="42"/>
      <c r="L42" s="42"/>
    </row>
    <row r="43" spans="2:12" ht="14.45" customHeight="1" x14ac:dyDescent="0.2">
      <c r="B43" s="42"/>
      <c r="L43" s="42"/>
    </row>
    <row r="44" spans="2:12" ht="14.45" customHeight="1" x14ac:dyDescent="0.2">
      <c r="B44" s="42"/>
      <c r="L44" s="42"/>
    </row>
    <row r="45" spans="2:12" ht="14.45" customHeight="1" x14ac:dyDescent="0.2">
      <c r="B45" s="42"/>
      <c r="L45" s="42"/>
    </row>
    <row r="46" spans="2:12" ht="14.45" customHeight="1" x14ac:dyDescent="0.2">
      <c r="B46" s="42"/>
      <c r="L46" s="42"/>
    </row>
    <row r="47" spans="2:12" ht="14.45" customHeight="1" x14ac:dyDescent="0.2">
      <c r="B47" s="42"/>
      <c r="L47" s="42"/>
    </row>
    <row r="48" spans="2:12" ht="14.45" customHeight="1" x14ac:dyDescent="0.2">
      <c r="B48" s="42"/>
      <c r="L48" s="42"/>
    </row>
    <row r="49" spans="2:12" ht="14.45" customHeight="1" x14ac:dyDescent="0.2">
      <c r="B49" s="42"/>
      <c r="L49" s="42"/>
    </row>
    <row r="50" spans="2:12" s="52" customFormat="1" ht="14.45" customHeight="1" x14ac:dyDescent="0.2">
      <c r="B50" s="51"/>
      <c r="D50" s="61" t="s">
        <v>50</v>
      </c>
      <c r="E50" s="62"/>
      <c r="F50" s="62"/>
      <c r="G50" s="61" t="s">
        <v>51</v>
      </c>
      <c r="H50" s="62"/>
      <c r="I50" s="62"/>
      <c r="J50" s="62"/>
      <c r="K50" s="62"/>
      <c r="L50" s="51"/>
    </row>
    <row r="51" spans="2:12" x14ac:dyDescent="0.2">
      <c r="B51" s="42"/>
      <c r="L51" s="42"/>
    </row>
    <row r="52" spans="2:12" x14ac:dyDescent="0.2">
      <c r="B52" s="42"/>
      <c r="L52" s="42"/>
    </row>
    <row r="53" spans="2:12" x14ac:dyDescent="0.2">
      <c r="B53" s="42"/>
      <c r="L53" s="42"/>
    </row>
    <row r="54" spans="2:12" x14ac:dyDescent="0.2">
      <c r="B54" s="42"/>
      <c r="L54" s="42"/>
    </row>
    <row r="55" spans="2:12" x14ac:dyDescent="0.2">
      <c r="B55" s="42"/>
      <c r="L55" s="42"/>
    </row>
    <row r="56" spans="2:12" x14ac:dyDescent="0.2">
      <c r="B56" s="42"/>
      <c r="L56" s="42"/>
    </row>
    <row r="57" spans="2:12" x14ac:dyDescent="0.2">
      <c r="B57" s="42"/>
      <c r="L57" s="42"/>
    </row>
    <row r="58" spans="2:12" x14ac:dyDescent="0.2">
      <c r="B58" s="42"/>
      <c r="L58" s="42"/>
    </row>
    <row r="59" spans="2:12" x14ac:dyDescent="0.2">
      <c r="B59" s="42"/>
      <c r="L59" s="42"/>
    </row>
    <row r="60" spans="2:12" x14ac:dyDescent="0.2">
      <c r="B60" s="42"/>
      <c r="L60" s="42"/>
    </row>
    <row r="61" spans="2:12" s="52" customFormat="1" ht="12.75" x14ac:dyDescent="0.2">
      <c r="B61" s="51"/>
      <c r="D61" s="63" t="s">
        <v>52</v>
      </c>
      <c r="E61" s="54"/>
      <c r="F61" s="126" t="s">
        <v>53</v>
      </c>
      <c r="G61" s="63" t="s">
        <v>52</v>
      </c>
      <c r="H61" s="54"/>
      <c r="I61" s="54"/>
      <c r="J61" s="127" t="s">
        <v>53</v>
      </c>
      <c r="K61" s="54"/>
      <c r="L61" s="51"/>
    </row>
    <row r="62" spans="2:12" x14ac:dyDescent="0.2">
      <c r="B62" s="42"/>
      <c r="L62" s="42"/>
    </row>
    <row r="63" spans="2:12" x14ac:dyDescent="0.2">
      <c r="B63" s="42"/>
      <c r="L63" s="42"/>
    </row>
    <row r="64" spans="2:12" x14ac:dyDescent="0.2">
      <c r="B64" s="42"/>
      <c r="L64" s="42"/>
    </row>
    <row r="65" spans="2:12" s="52" customFormat="1" ht="12.75" x14ac:dyDescent="0.2">
      <c r="B65" s="51"/>
      <c r="D65" s="61" t="s">
        <v>54</v>
      </c>
      <c r="E65" s="62"/>
      <c r="F65" s="62"/>
      <c r="G65" s="61" t="s">
        <v>55</v>
      </c>
      <c r="H65" s="62"/>
      <c r="I65" s="62"/>
      <c r="J65" s="62"/>
      <c r="K65" s="62"/>
      <c r="L65" s="51"/>
    </row>
    <row r="66" spans="2:12" x14ac:dyDescent="0.2">
      <c r="B66" s="42"/>
      <c r="L66" s="42"/>
    </row>
    <row r="67" spans="2:12" x14ac:dyDescent="0.2">
      <c r="B67" s="42"/>
      <c r="L67" s="42"/>
    </row>
    <row r="68" spans="2:12" x14ac:dyDescent="0.2">
      <c r="B68" s="42"/>
      <c r="L68" s="42"/>
    </row>
    <row r="69" spans="2:12" x14ac:dyDescent="0.2">
      <c r="B69" s="42"/>
      <c r="L69" s="42"/>
    </row>
    <row r="70" spans="2:12" x14ac:dyDescent="0.2">
      <c r="B70" s="42"/>
      <c r="L70" s="42"/>
    </row>
    <row r="71" spans="2:12" x14ac:dyDescent="0.2">
      <c r="B71" s="42"/>
      <c r="L71" s="42"/>
    </row>
    <row r="72" spans="2:12" x14ac:dyDescent="0.2">
      <c r="B72" s="42"/>
      <c r="L72" s="42"/>
    </row>
    <row r="73" spans="2:12" x14ac:dyDescent="0.2">
      <c r="B73" s="42"/>
      <c r="L73" s="42"/>
    </row>
    <row r="74" spans="2:12" x14ac:dyDescent="0.2">
      <c r="B74" s="42"/>
      <c r="L74" s="42"/>
    </row>
    <row r="75" spans="2:12" x14ac:dyDescent="0.2">
      <c r="B75" s="42"/>
      <c r="L75" s="42"/>
    </row>
    <row r="76" spans="2:12" s="52" customFormat="1" ht="12.75" x14ac:dyDescent="0.2">
      <c r="B76" s="51"/>
      <c r="D76" s="63" t="s">
        <v>52</v>
      </c>
      <c r="E76" s="54"/>
      <c r="F76" s="126" t="s">
        <v>53</v>
      </c>
      <c r="G76" s="63" t="s">
        <v>52</v>
      </c>
      <c r="H76" s="54"/>
      <c r="I76" s="54"/>
      <c r="J76" s="127" t="s">
        <v>53</v>
      </c>
      <c r="K76" s="54"/>
      <c r="L76" s="51"/>
    </row>
    <row r="77" spans="2:12" s="52" customFormat="1" ht="14.45" customHeight="1" x14ac:dyDescent="0.2"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51"/>
    </row>
    <row r="81" spans="2:47" s="52" customFormat="1" ht="6.95" customHeight="1" x14ac:dyDescent="0.2"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51"/>
    </row>
    <row r="82" spans="2:47" s="52" customFormat="1" ht="24.95" customHeight="1" x14ac:dyDescent="0.2">
      <c r="B82" s="51"/>
      <c r="C82" s="43" t="s">
        <v>116</v>
      </c>
      <c r="L82" s="51"/>
    </row>
    <row r="83" spans="2:47" s="52" customFormat="1" ht="6.95" customHeight="1" x14ac:dyDescent="0.2">
      <c r="B83" s="51"/>
      <c r="L83" s="51"/>
    </row>
    <row r="84" spans="2:47" s="52" customFormat="1" ht="12" customHeight="1" x14ac:dyDescent="0.2">
      <c r="B84" s="51"/>
      <c r="C84" s="48" t="s">
        <v>17</v>
      </c>
      <c r="L84" s="51"/>
    </row>
    <row r="85" spans="2:47" s="226" customFormat="1" ht="16.5" customHeight="1" x14ac:dyDescent="0.2">
      <c r="B85" s="225"/>
      <c r="E85" s="267" t="str">
        <f>E7</f>
        <v xml:space="preserve">Generální oprava a úprava pavilonu nosorožců - OPRAVA                            
</v>
      </c>
      <c r="F85" s="268"/>
      <c r="G85" s="268"/>
      <c r="H85" s="268"/>
      <c r="L85" s="225"/>
    </row>
    <row r="86" spans="2:47" s="52" customFormat="1" ht="12" customHeight="1" x14ac:dyDescent="0.2">
      <c r="B86" s="51"/>
      <c r="C86" s="48" t="s">
        <v>114</v>
      </c>
      <c r="L86" s="51"/>
    </row>
    <row r="87" spans="2:47" s="52" customFormat="1" ht="16.5" customHeight="1" x14ac:dyDescent="0.2">
      <c r="B87" s="51"/>
      <c r="E87" s="249" t="str">
        <f>E9</f>
        <v>2 - SO 01 - Silnoproud a slaboproud - oprava</v>
      </c>
      <c r="F87" s="266"/>
      <c r="G87" s="266"/>
      <c r="H87" s="266"/>
      <c r="L87" s="51"/>
    </row>
    <row r="88" spans="2:47" s="52" customFormat="1" ht="6.95" customHeight="1" x14ac:dyDescent="0.2">
      <c r="B88" s="51"/>
      <c r="L88" s="51"/>
    </row>
    <row r="89" spans="2:47" s="52" customFormat="1" ht="12" customHeight="1" x14ac:dyDescent="0.2">
      <c r="B89" s="51"/>
      <c r="C89" s="48" t="s">
        <v>21</v>
      </c>
      <c r="F89" s="49" t="str">
        <f>F12</f>
        <v xml:space="preserve"> </v>
      </c>
      <c r="I89" s="48" t="s">
        <v>23</v>
      </c>
      <c r="J89" s="111" t="str">
        <f>IF(J12="","",J12)</f>
        <v>3. 1. 2023</v>
      </c>
      <c r="L89" s="51"/>
    </row>
    <row r="90" spans="2:47" s="52" customFormat="1" ht="6.95" customHeight="1" x14ac:dyDescent="0.2">
      <c r="B90" s="51"/>
      <c r="L90" s="51"/>
    </row>
    <row r="91" spans="2:47" s="52" customFormat="1" ht="40.15" customHeight="1" x14ac:dyDescent="0.2">
      <c r="B91" s="51"/>
      <c r="C91" s="48" t="s">
        <v>25</v>
      </c>
      <c r="F91" s="49" t="str">
        <f>E15</f>
        <v>ZOO Dvůr Králové a.s., Štefánikova 1029, D.K.n.L.</v>
      </c>
      <c r="I91" s="48" t="s">
        <v>31</v>
      </c>
      <c r="J91" s="128" t="str">
        <f>E21</f>
        <v>Projektis DK s r.o., Legionářská 562, D.K.n.L.</v>
      </c>
      <c r="L91" s="51"/>
    </row>
    <row r="92" spans="2:47" s="52" customFormat="1" ht="15.2" customHeight="1" x14ac:dyDescent="0.2">
      <c r="B92" s="51"/>
      <c r="C92" s="48" t="s">
        <v>29</v>
      </c>
      <c r="F92" s="49" t="str">
        <f>IF(E18="","",E18)</f>
        <v>Vyplň údaj</v>
      </c>
      <c r="I92" s="48" t="s">
        <v>34</v>
      </c>
      <c r="J92" s="128" t="str">
        <f>E24</f>
        <v>ing. V. Švehla</v>
      </c>
      <c r="L92" s="51"/>
    </row>
    <row r="93" spans="2:47" s="52" customFormat="1" ht="10.35" customHeight="1" x14ac:dyDescent="0.2">
      <c r="B93" s="51"/>
      <c r="L93" s="51"/>
    </row>
    <row r="94" spans="2:47" s="52" customFormat="1" ht="29.25" customHeight="1" x14ac:dyDescent="0.2">
      <c r="B94" s="51"/>
      <c r="C94" s="129" t="s">
        <v>117</v>
      </c>
      <c r="D94" s="120"/>
      <c r="E94" s="120"/>
      <c r="F94" s="120"/>
      <c r="G94" s="120"/>
      <c r="H94" s="120"/>
      <c r="I94" s="120"/>
      <c r="J94" s="130" t="s">
        <v>118</v>
      </c>
      <c r="K94" s="120"/>
      <c r="L94" s="51"/>
    </row>
    <row r="95" spans="2:47" s="52" customFormat="1" ht="10.35" customHeight="1" x14ac:dyDescent="0.2">
      <c r="B95" s="51"/>
      <c r="L95" s="51"/>
    </row>
    <row r="96" spans="2:47" s="52" customFormat="1" ht="22.9" customHeight="1" x14ac:dyDescent="0.2">
      <c r="B96" s="51"/>
      <c r="C96" s="131" t="s">
        <v>119</v>
      </c>
      <c r="J96" s="115">
        <f>J141</f>
        <v>0</v>
      </c>
      <c r="L96" s="51"/>
      <c r="AU96" s="39" t="s">
        <v>120</v>
      </c>
    </row>
    <row r="97" spans="2:12" s="133" customFormat="1" ht="24.95" customHeight="1" x14ac:dyDescent="0.2">
      <c r="B97" s="132"/>
      <c r="D97" s="134" t="s">
        <v>584</v>
      </c>
      <c r="E97" s="135"/>
      <c r="F97" s="135"/>
      <c r="G97" s="135"/>
      <c r="H97" s="135"/>
      <c r="I97" s="135"/>
      <c r="J97" s="136">
        <f>J142</f>
        <v>0</v>
      </c>
      <c r="L97" s="132"/>
    </row>
    <row r="98" spans="2:12" s="138" customFormat="1" ht="19.899999999999999" customHeight="1" x14ac:dyDescent="0.2">
      <c r="B98" s="137"/>
      <c r="D98" s="139" t="s">
        <v>585</v>
      </c>
      <c r="E98" s="140"/>
      <c r="F98" s="140"/>
      <c r="G98" s="140"/>
      <c r="H98" s="140"/>
      <c r="I98" s="140"/>
      <c r="J98" s="141">
        <f>J143</f>
        <v>0</v>
      </c>
      <c r="L98" s="137"/>
    </row>
    <row r="99" spans="2:12" s="138" customFormat="1" ht="19.899999999999999" customHeight="1" x14ac:dyDescent="0.2">
      <c r="B99" s="137"/>
      <c r="D99" s="139" t="s">
        <v>586</v>
      </c>
      <c r="E99" s="140"/>
      <c r="F99" s="140"/>
      <c r="G99" s="140"/>
      <c r="H99" s="140"/>
      <c r="I99" s="140"/>
      <c r="J99" s="141">
        <f>J151</f>
        <v>0</v>
      </c>
      <c r="L99" s="137"/>
    </row>
    <row r="100" spans="2:12" s="138" customFormat="1" ht="19.899999999999999" customHeight="1" x14ac:dyDescent="0.2">
      <c r="B100" s="137"/>
      <c r="D100" s="139" t="s">
        <v>587</v>
      </c>
      <c r="E100" s="140"/>
      <c r="F100" s="140"/>
      <c r="G100" s="140"/>
      <c r="H100" s="140"/>
      <c r="I100" s="140"/>
      <c r="J100" s="141">
        <f>J193</f>
        <v>0</v>
      </c>
      <c r="L100" s="137"/>
    </row>
    <row r="101" spans="2:12" s="138" customFormat="1" ht="19.899999999999999" customHeight="1" x14ac:dyDescent="0.2">
      <c r="B101" s="137"/>
      <c r="D101" s="139" t="s">
        <v>588</v>
      </c>
      <c r="E101" s="140"/>
      <c r="F101" s="140"/>
      <c r="G101" s="140"/>
      <c r="H101" s="140"/>
      <c r="I101" s="140"/>
      <c r="J101" s="141">
        <f>J195</f>
        <v>0</v>
      </c>
      <c r="L101" s="137"/>
    </row>
    <row r="102" spans="2:12" s="138" customFormat="1" ht="19.899999999999999" customHeight="1" x14ac:dyDescent="0.2">
      <c r="B102" s="137"/>
      <c r="D102" s="139" t="s">
        <v>589</v>
      </c>
      <c r="E102" s="140"/>
      <c r="F102" s="140"/>
      <c r="G102" s="140"/>
      <c r="H102" s="140"/>
      <c r="I102" s="140"/>
      <c r="J102" s="141">
        <f>J197</f>
        <v>0</v>
      </c>
      <c r="L102" s="137"/>
    </row>
    <row r="103" spans="2:12" s="138" customFormat="1" ht="14.85" customHeight="1" x14ac:dyDescent="0.2">
      <c r="B103" s="137"/>
      <c r="D103" s="139" t="s">
        <v>590</v>
      </c>
      <c r="E103" s="140"/>
      <c r="F103" s="140"/>
      <c r="G103" s="140"/>
      <c r="H103" s="140"/>
      <c r="I103" s="140"/>
      <c r="J103" s="141">
        <f>J198</f>
        <v>0</v>
      </c>
      <c r="L103" s="137"/>
    </row>
    <row r="104" spans="2:12" s="138" customFormat="1" ht="14.85" customHeight="1" x14ac:dyDescent="0.2">
      <c r="B104" s="137"/>
      <c r="D104" s="139" t="s">
        <v>591</v>
      </c>
      <c r="E104" s="140"/>
      <c r="F104" s="140"/>
      <c r="G104" s="140"/>
      <c r="H104" s="140"/>
      <c r="I104" s="140"/>
      <c r="J104" s="141">
        <f>J216</f>
        <v>0</v>
      </c>
      <c r="L104" s="137"/>
    </row>
    <row r="105" spans="2:12" s="138" customFormat="1" ht="14.85" customHeight="1" x14ac:dyDescent="0.2">
      <c r="B105" s="137"/>
      <c r="D105" s="139" t="s">
        <v>592</v>
      </c>
      <c r="E105" s="140"/>
      <c r="F105" s="140"/>
      <c r="G105" s="140"/>
      <c r="H105" s="140"/>
      <c r="I105" s="140"/>
      <c r="J105" s="141">
        <f>J229</f>
        <v>0</v>
      </c>
      <c r="L105" s="137"/>
    </row>
    <row r="106" spans="2:12" s="138" customFormat="1" ht="14.85" customHeight="1" x14ac:dyDescent="0.2">
      <c r="B106" s="137"/>
      <c r="D106" s="139" t="s">
        <v>593</v>
      </c>
      <c r="E106" s="140"/>
      <c r="F106" s="140"/>
      <c r="G106" s="140"/>
      <c r="H106" s="140"/>
      <c r="I106" s="140"/>
      <c r="J106" s="141">
        <f>J235</f>
        <v>0</v>
      </c>
      <c r="L106" s="137"/>
    </row>
    <row r="107" spans="2:12" s="138" customFormat="1" ht="14.85" customHeight="1" x14ac:dyDescent="0.2">
      <c r="B107" s="137"/>
      <c r="D107" s="139" t="s">
        <v>594</v>
      </c>
      <c r="E107" s="140"/>
      <c r="F107" s="140"/>
      <c r="G107" s="140"/>
      <c r="H107" s="140"/>
      <c r="I107" s="140"/>
      <c r="J107" s="141">
        <f>J242</f>
        <v>0</v>
      </c>
      <c r="L107" s="137"/>
    </row>
    <row r="108" spans="2:12" s="138" customFormat="1" ht="14.85" customHeight="1" x14ac:dyDescent="0.2">
      <c r="B108" s="137"/>
      <c r="D108" s="139" t="s">
        <v>595</v>
      </c>
      <c r="E108" s="140"/>
      <c r="F108" s="140"/>
      <c r="G108" s="140"/>
      <c r="H108" s="140"/>
      <c r="I108" s="140"/>
      <c r="J108" s="141">
        <f>J254</f>
        <v>0</v>
      </c>
      <c r="L108" s="137"/>
    </row>
    <row r="109" spans="2:12" s="138" customFormat="1" ht="19.899999999999999" customHeight="1" x14ac:dyDescent="0.2">
      <c r="B109" s="137"/>
      <c r="D109" s="139" t="s">
        <v>596</v>
      </c>
      <c r="E109" s="140"/>
      <c r="F109" s="140"/>
      <c r="G109" s="140"/>
      <c r="H109" s="140"/>
      <c r="I109" s="140"/>
      <c r="J109" s="141">
        <f>J268</f>
        <v>0</v>
      </c>
      <c r="L109" s="137"/>
    </row>
    <row r="110" spans="2:12" s="138" customFormat="1" ht="19.899999999999999" customHeight="1" x14ac:dyDescent="0.2">
      <c r="B110" s="137"/>
      <c r="D110" s="139" t="s">
        <v>597</v>
      </c>
      <c r="E110" s="140"/>
      <c r="F110" s="140"/>
      <c r="G110" s="140"/>
      <c r="H110" s="140"/>
      <c r="I110" s="140"/>
      <c r="J110" s="141">
        <f>J270</f>
        <v>0</v>
      </c>
      <c r="L110" s="137"/>
    </row>
    <row r="111" spans="2:12" s="138" customFormat="1" ht="19.899999999999999" customHeight="1" x14ac:dyDescent="0.2">
      <c r="B111" s="137"/>
      <c r="D111" s="139" t="s">
        <v>598</v>
      </c>
      <c r="E111" s="140"/>
      <c r="F111" s="140"/>
      <c r="G111" s="140"/>
      <c r="H111" s="140"/>
      <c r="I111" s="140"/>
      <c r="J111" s="141">
        <f>J272</f>
        <v>0</v>
      </c>
      <c r="L111" s="137"/>
    </row>
    <row r="112" spans="2:12" s="138" customFormat="1" ht="14.85" customHeight="1" x14ac:dyDescent="0.2">
      <c r="B112" s="137"/>
      <c r="D112" s="139" t="s">
        <v>599</v>
      </c>
      <c r="E112" s="140"/>
      <c r="F112" s="140"/>
      <c r="G112" s="140"/>
      <c r="H112" s="140"/>
      <c r="I112" s="140"/>
      <c r="J112" s="141">
        <f>J273</f>
        <v>0</v>
      </c>
      <c r="L112" s="137"/>
    </row>
    <row r="113" spans="2:12" s="138" customFormat="1" ht="14.85" customHeight="1" x14ac:dyDescent="0.2">
      <c r="B113" s="137"/>
      <c r="D113" s="139" t="s">
        <v>590</v>
      </c>
      <c r="E113" s="140"/>
      <c r="F113" s="140"/>
      <c r="G113" s="140"/>
      <c r="H113" s="140"/>
      <c r="I113" s="140"/>
      <c r="J113" s="141">
        <f>J275</f>
        <v>0</v>
      </c>
      <c r="L113" s="137"/>
    </row>
    <row r="114" spans="2:12" s="138" customFormat="1" ht="14.85" customHeight="1" x14ac:dyDescent="0.2">
      <c r="B114" s="137"/>
      <c r="D114" s="139" t="s">
        <v>591</v>
      </c>
      <c r="E114" s="140"/>
      <c r="F114" s="140"/>
      <c r="G114" s="140"/>
      <c r="H114" s="140"/>
      <c r="I114" s="140"/>
      <c r="J114" s="141">
        <f>J292</f>
        <v>0</v>
      </c>
      <c r="L114" s="137"/>
    </row>
    <row r="115" spans="2:12" s="138" customFormat="1" ht="14.85" customHeight="1" x14ac:dyDescent="0.2">
      <c r="B115" s="137"/>
      <c r="D115" s="139" t="s">
        <v>592</v>
      </c>
      <c r="E115" s="140"/>
      <c r="F115" s="140"/>
      <c r="G115" s="140"/>
      <c r="H115" s="140"/>
      <c r="I115" s="140"/>
      <c r="J115" s="141">
        <f>J312</f>
        <v>0</v>
      </c>
      <c r="L115" s="137"/>
    </row>
    <row r="116" spans="2:12" s="138" customFormat="1" ht="14.85" customHeight="1" x14ac:dyDescent="0.2">
      <c r="B116" s="137"/>
      <c r="D116" s="139" t="s">
        <v>593</v>
      </c>
      <c r="E116" s="140"/>
      <c r="F116" s="140"/>
      <c r="G116" s="140"/>
      <c r="H116" s="140"/>
      <c r="I116" s="140"/>
      <c r="J116" s="141">
        <f>J316</f>
        <v>0</v>
      </c>
      <c r="L116" s="137"/>
    </row>
    <row r="117" spans="2:12" s="138" customFormat="1" ht="14.85" customHeight="1" x14ac:dyDescent="0.2">
      <c r="B117" s="137"/>
      <c r="D117" s="139" t="s">
        <v>594</v>
      </c>
      <c r="E117" s="140"/>
      <c r="F117" s="140"/>
      <c r="G117" s="140"/>
      <c r="H117" s="140"/>
      <c r="I117" s="140"/>
      <c r="J117" s="141">
        <f>J323</f>
        <v>0</v>
      </c>
      <c r="L117" s="137"/>
    </row>
    <row r="118" spans="2:12" s="138" customFormat="1" ht="14.85" customHeight="1" x14ac:dyDescent="0.2">
      <c r="B118" s="137"/>
      <c r="D118" s="139" t="s">
        <v>595</v>
      </c>
      <c r="E118" s="140"/>
      <c r="F118" s="140"/>
      <c r="G118" s="140"/>
      <c r="H118" s="140"/>
      <c r="I118" s="140"/>
      <c r="J118" s="141">
        <f>J337</f>
        <v>0</v>
      </c>
      <c r="L118" s="137"/>
    </row>
    <row r="119" spans="2:12" s="138" customFormat="1" ht="19.899999999999999" customHeight="1" x14ac:dyDescent="0.2">
      <c r="B119" s="137"/>
      <c r="D119" s="139" t="s">
        <v>600</v>
      </c>
      <c r="E119" s="140"/>
      <c r="F119" s="140"/>
      <c r="G119" s="140"/>
      <c r="H119" s="140"/>
      <c r="I119" s="140"/>
      <c r="J119" s="141">
        <f>J350</f>
        <v>0</v>
      </c>
      <c r="L119" s="137"/>
    </row>
    <row r="120" spans="2:12" s="138" customFormat="1" ht="19.899999999999999" customHeight="1" x14ac:dyDescent="0.2">
      <c r="B120" s="137"/>
      <c r="D120" s="139" t="s">
        <v>601</v>
      </c>
      <c r="E120" s="140"/>
      <c r="F120" s="140"/>
      <c r="G120" s="140"/>
      <c r="H120" s="140"/>
      <c r="I120" s="140"/>
      <c r="J120" s="141">
        <f>J352</f>
        <v>0</v>
      </c>
      <c r="L120" s="137"/>
    </row>
    <row r="121" spans="2:12" s="138" customFormat="1" ht="19.899999999999999" customHeight="1" x14ac:dyDescent="0.2">
      <c r="B121" s="137"/>
      <c r="D121" s="139" t="s">
        <v>602</v>
      </c>
      <c r="E121" s="140"/>
      <c r="F121" s="140"/>
      <c r="G121" s="140"/>
      <c r="H121" s="140"/>
      <c r="I121" s="140"/>
      <c r="J121" s="141">
        <f>J355</f>
        <v>0</v>
      </c>
      <c r="L121" s="137"/>
    </row>
    <row r="122" spans="2:12" s="52" customFormat="1" ht="21.75" customHeight="1" x14ac:dyDescent="0.2">
      <c r="B122" s="51"/>
      <c r="L122" s="51"/>
    </row>
    <row r="123" spans="2:12" s="52" customFormat="1" ht="6.95" customHeight="1" x14ac:dyDescent="0.2">
      <c r="B123" s="64"/>
      <c r="C123" s="65"/>
      <c r="D123" s="65"/>
      <c r="E123" s="65"/>
      <c r="F123" s="65"/>
      <c r="G123" s="65"/>
      <c r="H123" s="65"/>
      <c r="I123" s="65"/>
      <c r="J123" s="65"/>
      <c r="K123" s="65"/>
      <c r="L123" s="51"/>
    </row>
    <row r="127" spans="2:12" s="52" customFormat="1" ht="6.95" customHeight="1" x14ac:dyDescent="0.2">
      <c r="B127" s="66"/>
      <c r="C127" s="67"/>
      <c r="D127" s="67"/>
      <c r="E127" s="67"/>
      <c r="F127" s="67"/>
      <c r="G127" s="67"/>
      <c r="H127" s="67"/>
      <c r="I127" s="67"/>
      <c r="J127" s="67"/>
      <c r="K127" s="67"/>
      <c r="L127" s="51"/>
    </row>
    <row r="128" spans="2:12" s="52" customFormat="1" ht="24.95" customHeight="1" x14ac:dyDescent="0.2">
      <c r="B128" s="51"/>
      <c r="C128" s="43" t="s">
        <v>135</v>
      </c>
      <c r="L128" s="51"/>
    </row>
    <row r="129" spans="2:65" s="52" customFormat="1" ht="6.95" customHeight="1" x14ac:dyDescent="0.2">
      <c r="B129" s="51"/>
      <c r="L129" s="51"/>
    </row>
    <row r="130" spans="2:65" s="52" customFormat="1" ht="12" customHeight="1" x14ac:dyDescent="0.2">
      <c r="B130" s="51"/>
      <c r="C130" s="48" t="s">
        <v>17</v>
      </c>
      <c r="L130" s="51"/>
    </row>
    <row r="131" spans="2:65" s="226" customFormat="1" ht="16.5" customHeight="1" x14ac:dyDescent="0.2">
      <c r="B131" s="225"/>
      <c r="E131" s="267" t="str">
        <f>E7</f>
        <v xml:space="preserve">Generální oprava a úprava pavilonu nosorožců - OPRAVA                            
</v>
      </c>
      <c r="F131" s="268"/>
      <c r="G131" s="268"/>
      <c r="H131" s="268"/>
      <c r="L131" s="225"/>
    </row>
    <row r="132" spans="2:65" s="52" customFormat="1" ht="12" customHeight="1" x14ac:dyDescent="0.2">
      <c r="B132" s="51"/>
      <c r="C132" s="48" t="s">
        <v>114</v>
      </c>
      <c r="L132" s="51"/>
    </row>
    <row r="133" spans="2:65" s="52" customFormat="1" ht="16.5" customHeight="1" x14ac:dyDescent="0.2">
      <c r="B133" s="51"/>
      <c r="E133" s="249" t="str">
        <f>E9</f>
        <v>2 - SO 01 - Silnoproud a slaboproud - oprava</v>
      </c>
      <c r="F133" s="266"/>
      <c r="G133" s="266"/>
      <c r="H133" s="266"/>
      <c r="L133" s="51"/>
    </row>
    <row r="134" spans="2:65" s="52" customFormat="1" ht="6.95" customHeight="1" x14ac:dyDescent="0.2">
      <c r="B134" s="51"/>
      <c r="L134" s="51"/>
    </row>
    <row r="135" spans="2:65" s="52" customFormat="1" ht="12" customHeight="1" x14ac:dyDescent="0.2">
      <c r="B135" s="51"/>
      <c r="C135" s="48" t="s">
        <v>21</v>
      </c>
      <c r="F135" s="49" t="str">
        <f>F12</f>
        <v xml:space="preserve"> </v>
      </c>
      <c r="I135" s="48" t="s">
        <v>23</v>
      </c>
      <c r="J135" s="111" t="str">
        <f>IF(J12="","",J12)</f>
        <v>3. 1. 2023</v>
      </c>
      <c r="L135" s="51"/>
    </row>
    <row r="136" spans="2:65" s="52" customFormat="1" ht="6.95" customHeight="1" x14ac:dyDescent="0.2">
      <c r="B136" s="51"/>
      <c r="L136" s="51"/>
    </row>
    <row r="137" spans="2:65" s="52" customFormat="1" ht="40.15" customHeight="1" x14ac:dyDescent="0.2">
      <c r="B137" s="51"/>
      <c r="C137" s="48" t="s">
        <v>25</v>
      </c>
      <c r="F137" s="49" t="str">
        <f>E15</f>
        <v>ZOO Dvůr Králové a.s., Štefánikova 1029, D.K.n.L.</v>
      </c>
      <c r="I137" s="48" t="s">
        <v>31</v>
      </c>
      <c r="J137" s="128" t="str">
        <f>E21</f>
        <v>Projektis DK s r.o., Legionářská 562, D.K.n.L.</v>
      </c>
      <c r="L137" s="51"/>
    </row>
    <row r="138" spans="2:65" s="52" customFormat="1" ht="15.2" customHeight="1" x14ac:dyDescent="0.2">
      <c r="B138" s="51"/>
      <c r="C138" s="48" t="s">
        <v>29</v>
      </c>
      <c r="F138" s="49" t="str">
        <f>IF(E18="","",E18)</f>
        <v>Vyplň údaj</v>
      </c>
      <c r="I138" s="48" t="s">
        <v>34</v>
      </c>
      <c r="J138" s="128" t="str">
        <f>E24</f>
        <v>ing. V. Švehla</v>
      </c>
      <c r="L138" s="51"/>
    </row>
    <row r="139" spans="2:65" s="52" customFormat="1" ht="10.35" customHeight="1" x14ac:dyDescent="0.2">
      <c r="B139" s="51"/>
      <c r="L139" s="51"/>
    </row>
    <row r="140" spans="2:65" s="146" customFormat="1" ht="29.25" customHeight="1" x14ac:dyDescent="0.2">
      <c r="B140" s="142"/>
      <c r="C140" s="143" t="s">
        <v>136</v>
      </c>
      <c r="D140" s="144" t="s">
        <v>62</v>
      </c>
      <c r="E140" s="144" t="s">
        <v>58</v>
      </c>
      <c r="F140" s="144" t="s">
        <v>59</v>
      </c>
      <c r="G140" s="144" t="s">
        <v>137</v>
      </c>
      <c r="H140" s="144" t="s">
        <v>138</v>
      </c>
      <c r="I140" s="144" t="s">
        <v>139</v>
      </c>
      <c r="J140" s="144" t="s">
        <v>118</v>
      </c>
      <c r="K140" s="145" t="s">
        <v>140</v>
      </c>
      <c r="L140" s="142"/>
      <c r="M140" s="79" t="s">
        <v>1</v>
      </c>
      <c r="N140" s="80" t="s">
        <v>41</v>
      </c>
      <c r="O140" s="80" t="s">
        <v>141</v>
      </c>
      <c r="P140" s="80" t="s">
        <v>142</v>
      </c>
      <c r="Q140" s="80" t="s">
        <v>143</v>
      </c>
      <c r="R140" s="80" t="s">
        <v>144</v>
      </c>
      <c r="S140" s="80" t="s">
        <v>145</v>
      </c>
      <c r="T140" s="81" t="s">
        <v>146</v>
      </c>
    </row>
    <row r="141" spans="2:65" s="52" customFormat="1" ht="22.9" customHeight="1" x14ac:dyDescent="0.25">
      <c r="B141" s="51"/>
      <c r="C141" s="85" t="s">
        <v>147</v>
      </c>
      <c r="J141" s="147">
        <f>BK141</f>
        <v>0</v>
      </c>
      <c r="L141" s="51"/>
      <c r="M141" s="82"/>
      <c r="N141" s="74"/>
      <c r="O141" s="74"/>
      <c r="P141" s="148">
        <f>P142</f>
        <v>0</v>
      </c>
      <c r="Q141" s="74"/>
      <c r="R141" s="148">
        <f>R142</f>
        <v>0</v>
      </c>
      <c r="S141" s="74"/>
      <c r="T141" s="149">
        <f>T142</f>
        <v>0</v>
      </c>
      <c r="AT141" s="39" t="s">
        <v>76</v>
      </c>
      <c r="AU141" s="39" t="s">
        <v>120</v>
      </c>
      <c r="BK141" s="150">
        <f>BK142</f>
        <v>0</v>
      </c>
    </row>
    <row r="142" spans="2:65" s="152" customFormat="1" ht="25.9" customHeight="1" x14ac:dyDescent="0.2">
      <c r="B142" s="151"/>
      <c r="D142" s="153" t="s">
        <v>76</v>
      </c>
      <c r="E142" s="154" t="s">
        <v>263</v>
      </c>
      <c r="F142" s="154" t="s">
        <v>603</v>
      </c>
      <c r="J142" s="155">
        <f>BK142</f>
        <v>0</v>
      </c>
      <c r="L142" s="151"/>
      <c r="M142" s="156"/>
      <c r="P142" s="157">
        <f>P143+P151+P193+P195+P197+P268+P270+P272+P350+P352+P355</f>
        <v>0</v>
      </c>
      <c r="R142" s="157">
        <f>R143+R151+R193+R195+R197+R268+R270+R272+R350+R352+R355</f>
        <v>0</v>
      </c>
      <c r="T142" s="158">
        <f>T143+T151+T193+T195+T197+T268+T270+T272+T350+T352+T355</f>
        <v>0</v>
      </c>
      <c r="AR142" s="153" t="s">
        <v>164</v>
      </c>
      <c r="AT142" s="159" t="s">
        <v>76</v>
      </c>
      <c r="AU142" s="159" t="s">
        <v>77</v>
      </c>
      <c r="AY142" s="153" t="s">
        <v>150</v>
      </c>
      <c r="BK142" s="160">
        <f>BK143+BK151+BK193+BK195+BK197+BK268+BK270+BK272+BK350+BK352+BK355</f>
        <v>0</v>
      </c>
    </row>
    <row r="143" spans="2:65" s="152" customFormat="1" ht="22.9" customHeight="1" x14ac:dyDescent="0.2">
      <c r="B143" s="151"/>
      <c r="D143" s="153" t="s">
        <v>76</v>
      </c>
      <c r="E143" s="161" t="s">
        <v>604</v>
      </c>
      <c r="F143" s="161" t="s">
        <v>605</v>
      </c>
      <c r="J143" s="162">
        <f>BK143</f>
        <v>0</v>
      </c>
      <c r="L143" s="151"/>
      <c r="M143" s="156"/>
      <c r="P143" s="157">
        <f>SUM(P144:P150)</f>
        <v>0</v>
      </c>
      <c r="R143" s="157">
        <f>SUM(R144:R150)</f>
        <v>0</v>
      </c>
      <c r="T143" s="158">
        <f>SUM(T144:T150)</f>
        <v>0</v>
      </c>
      <c r="AR143" s="153" t="s">
        <v>164</v>
      </c>
      <c r="AT143" s="159" t="s">
        <v>76</v>
      </c>
      <c r="AU143" s="159" t="s">
        <v>8</v>
      </c>
      <c r="AY143" s="153" t="s">
        <v>150</v>
      </c>
      <c r="BK143" s="160">
        <f>SUM(BK144:BK150)</f>
        <v>0</v>
      </c>
    </row>
    <row r="144" spans="2:65" s="52" customFormat="1" ht="16.5" customHeight="1" x14ac:dyDescent="0.2">
      <c r="B144" s="51"/>
      <c r="C144" s="197" t="s">
        <v>8</v>
      </c>
      <c r="D144" s="197" t="s">
        <v>263</v>
      </c>
      <c r="E144" s="198" t="s">
        <v>606</v>
      </c>
      <c r="F144" s="199" t="s">
        <v>607</v>
      </c>
      <c r="G144" s="200" t="s">
        <v>608</v>
      </c>
      <c r="H144" s="201">
        <v>1</v>
      </c>
      <c r="I144" s="26"/>
      <c r="J144" s="202">
        <f t="shared" ref="J144:J150" si="0">ROUND(I144*H144,0)</f>
        <v>0</v>
      </c>
      <c r="K144" s="199" t="s">
        <v>1</v>
      </c>
      <c r="L144" s="203"/>
      <c r="M144" s="204" t="s">
        <v>1</v>
      </c>
      <c r="N144" s="205" t="s">
        <v>42</v>
      </c>
      <c r="P144" s="171">
        <f t="shared" ref="P144:P150" si="1">O144*H144</f>
        <v>0</v>
      </c>
      <c r="Q144" s="171">
        <v>0</v>
      </c>
      <c r="R144" s="171">
        <f t="shared" ref="R144:R150" si="2">Q144*H144</f>
        <v>0</v>
      </c>
      <c r="S144" s="171">
        <v>0</v>
      </c>
      <c r="T144" s="172">
        <f t="shared" ref="T144:T150" si="3">S144*H144</f>
        <v>0</v>
      </c>
      <c r="AR144" s="173" t="s">
        <v>168</v>
      </c>
      <c r="AT144" s="173" t="s">
        <v>263</v>
      </c>
      <c r="AU144" s="173" t="s">
        <v>86</v>
      </c>
      <c r="AY144" s="39" t="s">
        <v>150</v>
      </c>
      <c r="BE144" s="174">
        <f t="shared" ref="BE144:BE150" si="4">IF(N144="základní",J144,0)</f>
        <v>0</v>
      </c>
      <c r="BF144" s="174">
        <f t="shared" ref="BF144:BF150" si="5">IF(N144="snížená",J144,0)</f>
        <v>0</v>
      </c>
      <c r="BG144" s="174">
        <f t="shared" ref="BG144:BG150" si="6">IF(N144="zákl. přenesená",J144,0)</f>
        <v>0</v>
      </c>
      <c r="BH144" s="174">
        <f t="shared" ref="BH144:BH150" si="7">IF(N144="sníž. přenesená",J144,0)</f>
        <v>0</v>
      </c>
      <c r="BI144" s="174">
        <f t="shared" ref="BI144:BI150" si="8">IF(N144="nulová",J144,0)</f>
        <v>0</v>
      </c>
      <c r="BJ144" s="39" t="s">
        <v>8</v>
      </c>
      <c r="BK144" s="174">
        <f t="shared" ref="BK144:BK150" si="9">ROUND(I144*H144,0)</f>
        <v>0</v>
      </c>
      <c r="BL144" s="39" t="s">
        <v>157</v>
      </c>
      <c r="BM144" s="173" t="s">
        <v>609</v>
      </c>
    </row>
    <row r="145" spans="2:65" s="52" customFormat="1" ht="16.5" customHeight="1" x14ac:dyDescent="0.2">
      <c r="B145" s="51"/>
      <c r="C145" s="197" t="s">
        <v>86</v>
      </c>
      <c r="D145" s="197" t="s">
        <v>263</v>
      </c>
      <c r="E145" s="198" t="s">
        <v>610</v>
      </c>
      <c r="F145" s="199" t="s">
        <v>611</v>
      </c>
      <c r="G145" s="200" t="s">
        <v>608</v>
      </c>
      <c r="H145" s="201">
        <v>13</v>
      </c>
      <c r="I145" s="26"/>
      <c r="J145" s="202">
        <f t="shared" si="0"/>
        <v>0</v>
      </c>
      <c r="K145" s="199" t="s">
        <v>1</v>
      </c>
      <c r="L145" s="203"/>
      <c r="M145" s="204" t="s">
        <v>1</v>
      </c>
      <c r="N145" s="205" t="s">
        <v>42</v>
      </c>
      <c r="P145" s="171">
        <f t="shared" si="1"/>
        <v>0</v>
      </c>
      <c r="Q145" s="171">
        <v>0</v>
      </c>
      <c r="R145" s="171">
        <f t="shared" si="2"/>
        <v>0</v>
      </c>
      <c r="S145" s="171">
        <v>0</v>
      </c>
      <c r="T145" s="172">
        <f t="shared" si="3"/>
        <v>0</v>
      </c>
      <c r="AR145" s="173" t="s">
        <v>168</v>
      </c>
      <c r="AT145" s="173" t="s">
        <v>263</v>
      </c>
      <c r="AU145" s="173" t="s">
        <v>86</v>
      </c>
      <c r="AY145" s="39" t="s">
        <v>150</v>
      </c>
      <c r="BE145" s="174">
        <f t="shared" si="4"/>
        <v>0</v>
      </c>
      <c r="BF145" s="174">
        <f t="shared" si="5"/>
        <v>0</v>
      </c>
      <c r="BG145" s="174">
        <f t="shared" si="6"/>
        <v>0</v>
      </c>
      <c r="BH145" s="174">
        <f t="shared" si="7"/>
        <v>0</v>
      </c>
      <c r="BI145" s="174">
        <f t="shared" si="8"/>
        <v>0</v>
      </c>
      <c r="BJ145" s="39" t="s">
        <v>8</v>
      </c>
      <c r="BK145" s="174">
        <f t="shared" si="9"/>
        <v>0</v>
      </c>
      <c r="BL145" s="39" t="s">
        <v>157</v>
      </c>
      <c r="BM145" s="173" t="s">
        <v>612</v>
      </c>
    </row>
    <row r="146" spans="2:65" s="52" customFormat="1" ht="16.5" customHeight="1" x14ac:dyDescent="0.2">
      <c r="B146" s="51"/>
      <c r="C146" s="197" t="s">
        <v>164</v>
      </c>
      <c r="D146" s="197" t="s">
        <v>263</v>
      </c>
      <c r="E146" s="198" t="s">
        <v>613</v>
      </c>
      <c r="F146" s="199" t="s">
        <v>614</v>
      </c>
      <c r="G146" s="200" t="s">
        <v>608</v>
      </c>
      <c r="H146" s="201">
        <v>1</v>
      </c>
      <c r="I146" s="26"/>
      <c r="J146" s="202">
        <f t="shared" si="0"/>
        <v>0</v>
      </c>
      <c r="K146" s="199" t="s">
        <v>1</v>
      </c>
      <c r="L146" s="203"/>
      <c r="M146" s="204" t="s">
        <v>1</v>
      </c>
      <c r="N146" s="205" t="s">
        <v>42</v>
      </c>
      <c r="P146" s="171">
        <f t="shared" si="1"/>
        <v>0</v>
      </c>
      <c r="Q146" s="171">
        <v>0</v>
      </c>
      <c r="R146" s="171">
        <f t="shared" si="2"/>
        <v>0</v>
      </c>
      <c r="S146" s="171">
        <v>0</v>
      </c>
      <c r="T146" s="172">
        <f t="shared" si="3"/>
        <v>0</v>
      </c>
      <c r="AR146" s="173" t="s">
        <v>168</v>
      </c>
      <c r="AT146" s="173" t="s">
        <v>263</v>
      </c>
      <c r="AU146" s="173" t="s">
        <v>86</v>
      </c>
      <c r="AY146" s="39" t="s">
        <v>150</v>
      </c>
      <c r="BE146" s="174">
        <f t="shared" si="4"/>
        <v>0</v>
      </c>
      <c r="BF146" s="174">
        <f t="shared" si="5"/>
        <v>0</v>
      </c>
      <c r="BG146" s="174">
        <f t="shared" si="6"/>
        <v>0</v>
      </c>
      <c r="BH146" s="174">
        <f t="shared" si="7"/>
        <v>0</v>
      </c>
      <c r="BI146" s="174">
        <f t="shared" si="8"/>
        <v>0</v>
      </c>
      <c r="BJ146" s="39" t="s">
        <v>8</v>
      </c>
      <c r="BK146" s="174">
        <f t="shared" si="9"/>
        <v>0</v>
      </c>
      <c r="BL146" s="39" t="s">
        <v>157</v>
      </c>
      <c r="BM146" s="173" t="s">
        <v>615</v>
      </c>
    </row>
    <row r="147" spans="2:65" s="52" customFormat="1" ht="16.5" customHeight="1" x14ac:dyDescent="0.2">
      <c r="B147" s="51"/>
      <c r="C147" s="197" t="s">
        <v>157</v>
      </c>
      <c r="D147" s="197" t="s">
        <v>263</v>
      </c>
      <c r="E147" s="198" t="s">
        <v>616</v>
      </c>
      <c r="F147" s="199" t="s">
        <v>617</v>
      </c>
      <c r="G147" s="200" t="s">
        <v>608</v>
      </c>
      <c r="H147" s="201">
        <v>17</v>
      </c>
      <c r="I147" s="26"/>
      <c r="J147" s="202">
        <f t="shared" si="0"/>
        <v>0</v>
      </c>
      <c r="K147" s="199" t="s">
        <v>1</v>
      </c>
      <c r="L147" s="203"/>
      <c r="M147" s="204" t="s">
        <v>1</v>
      </c>
      <c r="N147" s="205" t="s">
        <v>42</v>
      </c>
      <c r="P147" s="171">
        <f t="shared" si="1"/>
        <v>0</v>
      </c>
      <c r="Q147" s="171">
        <v>0</v>
      </c>
      <c r="R147" s="171">
        <f t="shared" si="2"/>
        <v>0</v>
      </c>
      <c r="S147" s="171">
        <v>0</v>
      </c>
      <c r="T147" s="172">
        <f t="shared" si="3"/>
        <v>0</v>
      </c>
      <c r="AR147" s="173" t="s">
        <v>168</v>
      </c>
      <c r="AT147" s="173" t="s">
        <v>263</v>
      </c>
      <c r="AU147" s="173" t="s">
        <v>86</v>
      </c>
      <c r="AY147" s="39" t="s">
        <v>150</v>
      </c>
      <c r="BE147" s="174">
        <f t="shared" si="4"/>
        <v>0</v>
      </c>
      <c r="BF147" s="174">
        <f t="shared" si="5"/>
        <v>0</v>
      </c>
      <c r="BG147" s="174">
        <f t="shared" si="6"/>
        <v>0</v>
      </c>
      <c r="BH147" s="174">
        <f t="shared" si="7"/>
        <v>0</v>
      </c>
      <c r="BI147" s="174">
        <f t="shared" si="8"/>
        <v>0</v>
      </c>
      <c r="BJ147" s="39" t="s">
        <v>8</v>
      </c>
      <c r="BK147" s="174">
        <f t="shared" si="9"/>
        <v>0</v>
      </c>
      <c r="BL147" s="39" t="s">
        <v>157</v>
      </c>
      <c r="BM147" s="173" t="s">
        <v>618</v>
      </c>
    </row>
    <row r="148" spans="2:65" s="52" customFormat="1" ht="16.5" customHeight="1" x14ac:dyDescent="0.2">
      <c r="B148" s="51"/>
      <c r="C148" s="197" t="s">
        <v>255</v>
      </c>
      <c r="D148" s="197" t="s">
        <v>263</v>
      </c>
      <c r="E148" s="198" t="s">
        <v>619</v>
      </c>
      <c r="F148" s="199" t="s">
        <v>620</v>
      </c>
      <c r="G148" s="200" t="s">
        <v>323</v>
      </c>
      <c r="H148" s="201">
        <v>10</v>
      </c>
      <c r="I148" s="26"/>
      <c r="J148" s="202">
        <f t="shared" si="0"/>
        <v>0</v>
      </c>
      <c r="K148" s="199" t="s">
        <v>1</v>
      </c>
      <c r="L148" s="203"/>
      <c r="M148" s="204" t="s">
        <v>1</v>
      </c>
      <c r="N148" s="205" t="s">
        <v>42</v>
      </c>
      <c r="P148" s="171">
        <f t="shared" si="1"/>
        <v>0</v>
      </c>
      <c r="Q148" s="171">
        <v>0</v>
      </c>
      <c r="R148" s="171">
        <f t="shared" si="2"/>
        <v>0</v>
      </c>
      <c r="S148" s="171">
        <v>0</v>
      </c>
      <c r="T148" s="172">
        <f t="shared" si="3"/>
        <v>0</v>
      </c>
      <c r="AR148" s="173" t="s">
        <v>168</v>
      </c>
      <c r="AT148" s="173" t="s">
        <v>263</v>
      </c>
      <c r="AU148" s="173" t="s">
        <v>86</v>
      </c>
      <c r="AY148" s="39" t="s">
        <v>150</v>
      </c>
      <c r="BE148" s="174">
        <f t="shared" si="4"/>
        <v>0</v>
      </c>
      <c r="BF148" s="174">
        <f t="shared" si="5"/>
        <v>0</v>
      </c>
      <c r="BG148" s="174">
        <f t="shared" si="6"/>
        <v>0</v>
      </c>
      <c r="BH148" s="174">
        <f t="shared" si="7"/>
        <v>0</v>
      </c>
      <c r="BI148" s="174">
        <f t="shared" si="8"/>
        <v>0</v>
      </c>
      <c r="BJ148" s="39" t="s">
        <v>8</v>
      </c>
      <c r="BK148" s="174">
        <f t="shared" si="9"/>
        <v>0</v>
      </c>
      <c r="BL148" s="39" t="s">
        <v>157</v>
      </c>
      <c r="BM148" s="173" t="s">
        <v>621</v>
      </c>
    </row>
    <row r="149" spans="2:65" s="52" customFormat="1" ht="16.5" customHeight="1" x14ac:dyDescent="0.2">
      <c r="B149" s="51"/>
      <c r="C149" s="197" t="s">
        <v>92</v>
      </c>
      <c r="D149" s="197" t="s">
        <v>263</v>
      </c>
      <c r="E149" s="198" t="s">
        <v>622</v>
      </c>
      <c r="F149" s="199" t="s">
        <v>623</v>
      </c>
      <c r="G149" s="200" t="s">
        <v>624</v>
      </c>
      <c r="H149" s="27"/>
      <c r="I149" s="215">
        <f>SUM(J144:J148)/100</f>
        <v>0</v>
      </c>
      <c r="J149" s="202">
        <f t="shared" si="0"/>
        <v>0</v>
      </c>
      <c r="K149" s="199" t="s">
        <v>1</v>
      </c>
      <c r="L149" s="203"/>
      <c r="M149" s="204" t="s">
        <v>1</v>
      </c>
      <c r="N149" s="205" t="s">
        <v>42</v>
      </c>
      <c r="P149" s="171">
        <f t="shared" si="1"/>
        <v>0</v>
      </c>
      <c r="Q149" s="171">
        <v>0</v>
      </c>
      <c r="R149" s="171">
        <f t="shared" si="2"/>
        <v>0</v>
      </c>
      <c r="S149" s="171">
        <v>0</v>
      </c>
      <c r="T149" s="172">
        <f t="shared" si="3"/>
        <v>0</v>
      </c>
      <c r="AR149" s="173" t="s">
        <v>168</v>
      </c>
      <c r="AT149" s="173" t="s">
        <v>263</v>
      </c>
      <c r="AU149" s="173" t="s">
        <v>86</v>
      </c>
      <c r="AY149" s="39" t="s">
        <v>150</v>
      </c>
      <c r="BE149" s="174">
        <f t="shared" si="4"/>
        <v>0</v>
      </c>
      <c r="BF149" s="174">
        <f t="shared" si="5"/>
        <v>0</v>
      </c>
      <c r="BG149" s="174">
        <f t="shared" si="6"/>
        <v>0</v>
      </c>
      <c r="BH149" s="174">
        <f t="shared" si="7"/>
        <v>0</v>
      </c>
      <c r="BI149" s="174">
        <f t="shared" si="8"/>
        <v>0</v>
      </c>
      <c r="BJ149" s="39" t="s">
        <v>8</v>
      </c>
      <c r="BK149" s="174">
        <f t="shared" si="9"/>
        <v>0</v>
      </c>
      <c r="BL149" s="39" t="s">
        <v>157</v>
      </c>
      <c r="BM149" s="173" t="s">
        <v>625</v>
      </c>
    </row>
    <row r="150" spans="2:65" s="52" customFormat="1" ht="16.5" customHeight="1" x14ac:dyDescent="0.2">
      <c r="B150" s="51"/>
      <c r="C150" s="197" t="s">
        <v>626</v>
      </c>
      <c r="D150" s="197" t="s">
        <v>263</v>
      </c>
      <c r="E150" s="198" t="s">
        <v>627</v>
      </c>
      <c r="F150" s="199" t="s">
        <v>628</v>
      </c>
      <c r="G150" s="200" t="s">
        <v>629</v>
      </c>
      <c r="H150" s="201">
        <v>4.47</v>
      </c>
      <c r="I150" s="26"/>
      <c r="J150" s="202">
        <f t="shared" si="0"/>
        <v>0</v>
      </c>
      <c r="K150" s="199" t="s">
        <v>1</v>
      </c>
      <c r="L150" s="203"/>
      <c r="M150" s="204" t="s">
        <v>1</v>
      </c>
      <c r="N150" s="205" t="s">
        <v>42</v>
      </c>
      <c r="P150" s="171">
        <f t="shared" si="1"/>
        <v>0</v>
      </c>
      <c r="Q150" s="171">
        <v>0</v>
      </c>
      <c r="R150" s="171">
        <f t="shared" si="2"/>
        <v>0</v>
      </c>
      <c r="S150" s="171">
        <v>0</v>
      </c>
      <c r="T150" s="172">
        <f t="shared" si="3"/>
        <v>0</v>
      </c>
      <c r="AR150" s="173" t="s">
        <v>168</v>
      </c>
      <c r="AT150" s="173" t="s">
        <v>263</v>
      </c>
      <c r="AU150" s="173" t="s">
        <v>86</v>
      </c>
      <c r="AY150" s="39" t="s">
        <v>150</v>
      </c>
      <c r="BE150" s="174">
        <f t="shared" si="4"/>
        <v>0</v>
      </c>
      <c r="BF150" s="174">
        <f t="shared" si="5"/>
        <v>0</v>
      </c>
      <c r="BG150" s="174">
        <f t="shared" si="6"/>
        <v>0</v>
      </c>
      <c r="BH150" s="174">
        <f t="shared" si="7"/>
        <v>0</v>
      </c>
      <c r="BI150" s="174">
        <f t="shared" si="8"/>
        <v>0</v>
      </c>
      <c r="BJ150" s="39" t="s">
        <v>8</v>
      </c>
      <c r="BK150" s="174">
        <f t="shared" si="9"/>
        <v>0</v>
      </c>
      <c r="BL150" s="39" t="s">
        <v>157</v>
      </c>
      <c r="BM150" s="173" t="s">
        <v>630</v>
      </c>
    </row>
    <row r="151" spans="2:65" s="152" customFormat="1" ht="22.9" customHeight="1" x14ac:dyDescent="0.2">
      <c r="B151" s="151"/>
      <c r="D151" s="153" t="s">
        <v>76</v>
      </c>
      <c r="E151" s="161" t="s">
        <v>631</v>
      </c>
      <c r="F151" s="161" t="s">
        <v>605</v>
      </c>
      <c r="J151" s="162">
        <f>BK151</f>
        <v>0</v>
      </c>
      <c r="L151" s="151"/>
      <c r="M151" s="156"/>
      <c r="P151" s="157">
        <f>SUM(P152:P192)</f>
        <v>0</v>
      </c>
      <c r="R151" s="157">
        <f>SUM(R152:R192)</f>
        <v>0</v>
      </c>
      <c r="T151" s="158">
        <f>SUM(T152:T192)</f>
        <v>0</v>
      </c>
      <c r="AR151" s="153" t="s">
        <v>164</v>
      </c>
      <c r="AT151" s="159" t="s">
        <v>76</v>
      </c>
      <c r="AU151" s="159" t="s">
        <v>8</v>
      </c>
      <c r="AY151" s="153" t="s">
        <v>150</v>
      </c>
      <c r="BK151" s="160">
        <f>SUM(BK152:BK192)</f>
        <v>0</v>
      </c>
    </row>
    <row r="152" spans="2:65" s="52" customFormat="1" ht="16.5" customHeight="1" x14ac:dyDescent="0.2">
      <c r="B152" s="51"/>
      <c r="C152" s="197" t="s">
        <v>168</v>
      </c>
      <c r="D152" s="197" t="s">
        <v>263</v>
      </c>
      <c r="E152" s="198" t="s">
        <v>632</v>
      </c>
      <c r="F152" s="199" t="s">
        <v>633</v>
      </c>
      <c r="G152" s="200" t="s">
        <v>608</v>
      </c>
      <c r="H152" s="201">
        <v>1</v>
      </c>
      <c r="I152" s="26"/>
      <c r="J152" s="202">
        <f t="shared" ref="J152:J192" si="10">ROUND(I152*H152,0)</f>
        <v>0</v>
      </c>
      <c r="K152" s="199" t="s">
        <v>1</v>
      </c>
      <c r="L152" s="203"/>
      <c r="M152" s="204" t="s">
        <v>1</v>
      </c>
      <c r="N152" s="205" t="s">
        <v>42</v>
      </c>
      <c r="P152" s="171">
        <f t="shared" ref="P152:P192" si="11">O152*H152</f>
        <v>0</v>
      </c>
      <c r="Q152" s="171">
        <v>0</v>
      </c>
      <c r="R152" s="171">
        <f t="shared" ref="R152:R192" si="12">Q152*H152</f>
        <v>0</v>
      </c>
      <c r="S152" s="171">
        <v>0</v>
      </c>
      <c r="T152" s="172">
        <f t="shared" ref="T152:T192" si="13">S152*H152</f>
        <v>0</v>
      </c>
      <c r="AR152" s="173" t="s">
        <v>168</v>
      </c>
      <c r="AT152" s="173" t="s">
        <v>263</v>
      </c>
      <c r="AU152" s="173" t="s">
        <v>86</v>
      </c>
      <c r="AY152" s="39" t="s">
        <v>150</v>
      </c>
      <c r="BE152" s="174">
        <f t="shared" ref="BE152:BE192" si="14">IF(N152="základní",J152,0)</f>
        <v>0</v>
      </c>
      <c r="BF152" s="174">
        <f t="shared" ref="BF152:BF192" si="15">IF(N152="snížená",J152,0)</f>
        <v>0</v>
      </c>
      <c r="BG152" s="174">
        <f t="shared" ref="BG152:BG192" si="16">IF(N152="zákl. přenesená",J152,0)</f>
        <v>0</v>
      </c>
      <c r="BH152" s="174">
        <f t="shared" ref="BH152:BH192" si="17">IF(N152="sníž. přenesená",J152,0)</f>
        <v>0</v>
      </c>
      <c r="BI152" s="174">
        <f t="shared" ref="BI152:BI192" si="18">IF(N152="nulová",J152,0)</f>
        <v>0</v>
      </c>
      <c r="BJ152" s="39" t="s">
        <v>8</v>
      </c>
      <c r="BK152" s="174">
        <f t="shared" ref="BK152:BK192" si="19">ROUND(I152*H152,0)</f>
        <v>0</v>
      </c>
      <c r="BL152" s="39" t="s">
        <v>157</v>
      </c>
      <c r="BM152" s="173" t="s">
        <v>634</v>
      </c>
    </row>
    <row r="153" spans="2:65" s="52" customFormat="1" ht="16.5" customHeight="1" x14ac:dyDescent="0.2">
      <c r="B153" s="51"/>
      <c r="C153" s="197" t="s">
        <v>175</v>
      </c>
      <c r="D153" s="197" t="s">
        <v>263</v>
      </c>
      <c r="E153" s="198" t="s">
        <v>635</v>
      </c>
      <c r="F153" s="199" t="s">
        <v>636</v>
      </c>
      <c r="G153" s="200" t="s">
        <v>608</v>
      </c>
      <c r="H153" s="201">
        <v>1</v>
      </c>
      <c r="I153" s="26"/>
      <c r="J153" s="202">
        <f t="shared" si="10"/>
        <v>0</v>
      </c>
      <c r="K153" s="199" t="s">
        <v>1</v>
      </c>
      <c r="L153" s="203"/>
      <c r="M153" s="204" t="s">
        <v>1</v>
      </c>
      <c r="N153" s="205" t="s">
        <v>42</v>
      </c>
      <c r="P153" s="171">
        <f t="shared" si="11"/>
        <v>0</v>
      </c>
      <c r="Q153" s="171">
        <v>0</v>
      </c>
      <c r="R153" s="171">
        <f t="shared" si="12"/>
        <v>0</v>
      </c>
      <c r="S153" s="171">
        <v>0</v>
      </c>
      <c r="T153" s="172">
        <f t="shared" si="13"/>
        <v>0</v>
      </c>
      <c r="AR153" s="173" t="s">
        <v>168</v>
      </c>
      <c r="AT153" s="173" t="s">
        <v>263</v>
      </c>
      <c r="AU153" s="173" t="s">
        <v>86</v>
      </c>
      <c r="AY153" s="39" t="s">
        <v>150</v>
      </c>
      <c r="BE153" s="174">
        <f t="shared" si="14"/>
        <v>0</v>
      </c>
      <c r="BF153" s="174">
        <f t="shared" si="15"/>
        <v>0</v>
      </c>
      <c r="BG153" s="174">
        <f t="shared" si="16"/>
        <v>0</v>
      </c>
      <c r="BH153" s="174">
        <f t="shared" si="17"/>
        <v>0</v>
      </c>
      <c r="BI153" s="174">
        <f t="shared" si="18"/>
        <v>0</v>
      </c>
      <c r="BJ153" s="39" t="s">
        <v>8</v>
      </c>
      <c r="BK153" s="174">
        <f t="shared" si="19"/>
        <v>0</v>
      </c>
      <c r="BL153" s="39" t="s">
        <v>157</v>
      </c>
      <c r="BM153" s="173" t="s">
        <v>637</v>
      </c>
    </row>
    <row r="154" spans="2:65" s="52" customFormat="1" ht="16.5" customHeight="1" x14ac:dyDescent="0.2">
      <c r="B154" s="51"/>
      <c r="C154" s="197" t="s">
        <v>183</v>
      </c>
      <c r="D154" s="197" t="s">
        <v>263</v>
      </c>
      <c r="E154" s="198" t="s">
        <v>638</v>
      </c>
      <c r="F154" s="199" t="s">
        <v>639</v>
      </c>
      <c r="G154" s="200" t="s">
        <v>323</v>
      </c>
      <c r="H154" s="201">
        <v>3</v>
      </c>
      <c r="I154" s="26"/>
      <c r="J154" s="202">
        <f t="shared" si="10"/>
        <v>0</v>
      </c>
      <c r="K154" s="199" t="s">
        <v>1</v>
      </c>
      <c r="L154" s="203"/>
      <c r="M154" s="204" t="s">
        <v>1</v>
      </c>
      <c r="N154" s="205" t="s">
        <v>42</v>
      </c>
      <c r="P154" s="171">
        <f t="shared" si="11"/>
        <v>0</v>
      </c>
      <c r="Q154" s="171">
        <v>0</v>
      </c>
      <c r="R154" s="171">
        <f t="shared" si="12"/>
        <v>0</v>
      </c>
      <c r="S154" s="171">
        <v>0</v>
      </c>
      <c r="T154" s="172">
        <f t="shared" si="13"/>
        <v>0</v>
      </c>
      <c r="AR154" s="173" t="s">
        <v>168</v>
      </c>
      <c r="AT154" s="173" t="s">
        <v>263</v>
      </c>
      <c r="AU154" s="173" t="s">
        <v>86</v>
      </c>
      <c r="AY154" s="39" t="s">
        <v>150</v>
      </c>
      <c r="BE154" s="174">
        <f t="shared" si="14"/>
        <v>0</v>
      </c>
      <c r="BF154" s="174">
        <f t="shared" si="15"/>
        <v>0</v>
      </c>
      <c r="BG154" s="174">
        <f t="shared" si="16"/>
        <v>0</v>
      </c>
      <c r="BH154" s="174">
        <f t="shared" si="17"/>
        <v>0</v>
      </c>
      <c r="BI154" s="174">
        <f t="shared" si="18"/>
        <v>0</v>
      </c>
      <c r="BJ154" s="39" t="s">
        <v>8</v>
      </c>
      <c r="BK154" s="174">
        <f t="shared" si="19"/>
        <v>0</v>
      </c>
      <c r="BL154" s="39" t="s">
        <v>157</v>
      </c>
      <c r="BM154" s="173" t="s">
        <v>640</v>
      </c>
    </row>
    <row r="155" spans="2:65" s="52" customFormat="1" ht="16.5" customHeight="1" x14ac:dyDescent="0.2">
      <c r="B155" s="51"/>
      <c r="C155" s="197" t="s">
        <v>82</v>
      </c>
      <c r="D155" s="197" t="s">
        <v>263</v>
      </c>
      <c r="E155" s="198" t="s">
        <v>641</v>
      </c>
      <c r="F155" s="199" t="s">
        <v>642</v>
      </c>
      <c r="G155" s="200" t="s">
        <v>608</v>
      </c>
      <c r="H155" s="201">
        <v>10</v>
      </c>
      <c r="I155" s="26"/>
      <c r="J155" s="202">
        <f t="shared" si="10"/>
        <v>0</v>
      </c>
      <c r="K155" s="199" t="s">
        <v>1</v>
      </c>
      <c r="L155" s="203"/>
      <c r="M155" s="204" t="s">
        <v>1</v>
      </c>
      <c r="N155" s="205" t="s">
        <v>42</v>
      </c>
      <c r="P155" s="171">
        <f t="shared" si="11"/>
        <v>0</v>
      </c>
      <c r="Q155" s="171">
        <v>0</v>
      </c>
      <c r="R155" s="171">
        <f t="shared" si="12"/>
        <v>0</v>
      </c>
      <c r="S155" s="171">
        <v>0</v>
      </c>
      <c r="T155" s="172">
        <f t="shared" si="13"/>
        <v>0</v>
      </c>
      <c r="AR155" s="173" t="s">
        <v>168</v>
      </c>
      <c r="AT155" s="173" t="s">
        <v>263</v>
      </c>
      <c r="AU155" s="173" t="s">
        <v>86</v>
      </c>
      <c r="AY155" s="39" t="s">
        <v>150</v>
      </c>
      <c r="BE155" s="174">
        <f t="shared" si="14"/>
        <v>0</v>
      </c>
      <c r="BF155" s="174">
        <f t="shared" si="15"/>
        <v>0</v>
      </c>
      <c r="BG155" s="174">
        <f t="shared" si="16"/>
        <v>0</v>
      </c>
      <c r="BH155" s="174">
        <f t="shared" si="17"/>
        <v>0</v>
      </c>
      <c r="BI155" s="174">
        <f t="shared" si="18"/>
        <v>0</v>
      </c>
      <c r="BJ155" s="39" t="s">
        <v>8</v>
      </c>
      <c r="BK155" s="174">
        <f t="shared" si="19"/>
        <v>0</v>
      </c>
      <c r="BL155" s="39" t="s">
        <v>157</v>
      </c>
      <c r="BM155" s="173" t="s">
        <v>643</v>
      </c>
    </row>
    <row r="156" spans="2:65" s="52" customFormat="1" ht="16.5" customHeight="1" x14ac:dyDescent="0.2">
      <c r="B156" s="51"/>
      <c r="C156" s="197" t="s">
        <v>194</v>
      </c>
      <c r="D156" s="197" t="s">
        <v>263</v>
      </c>
      <c r="E156" s="198" t="s">
        <v>644</v>
      </c>
      <c r="F156" s="199" t="s">
        <v>645</v>
      </c>
      <c r="G156" s="200" t="s">
        <v>608</v>
      </c>
      <c r="H156" s="201">
        <v>3</v>
      </c>
      <c r="I156" s="26"/>
      <c r="J156" s="202">
        <f t="shared" si="10"/>
        <v>0</v>
      </c>
      <c r="K156" s="199" t="s">
        <v>1</v>
      </c>
      <c r="L156" s="203"/>
      <c r="M156" s="204" t="s">
        <v>1</v>
      </c>
      <c r="N156" s="205" t="s">
        <v>42</v>
      </c>
      <c r="P156" s="171">
        <f t="shared" si="11"/>
        <v>0</v>
      </c>
      <c r="Q156" s="171">
        <v>0</v>
      </c>
      <c r="R156" s="171">
        <f t="shared" si="12"/>
        <v>0</v>
      </c>
      <c r="S156" s="171">
        <v>0</v>
      </c>
      <c r="T156" s="172">
        <f t="shared" si="13"/>
        <v>0</v>
      </c>
      <c r="AR156" s="173" t="s">
        <v>168</v>
      </c>
      <c r="AT156" s="173" t="s">
        <v>263</v>
      </c>
      <c r="AU156" s="173" t="s">
        <v>86</v>
      </c>
      <c r="AY156" s="39" t="s">
        <v>150</v>
      </c>
      <c r="BE156" s="174">
        <f t="shared" si="14"/>
        <v>0</v>
      </c>
      <c r="BF156" s="174">
        <f t="shared" si="15"/>
        <v>0</v>
      </c>
      <c r="BG156" s="174">
        <f t="shared" si="16"/>
        <v>0</v>
      </c>
      <c r="BH156" s="174">
        <f t="shared" si="17"/>
        <v>0</v>
      </c>
      <c r="BI156" s="174">
        <f t="shared" si="18"/>
        <v>0</v>
      </c>
      <c r="BJ156" s="39" t="s">
        <v>8</v>
      </c>
      <c r="BK156" s="174">
        <f t="shared" si="19"/>
        <v>0</v>
      </c>
      <c r="BL156" s="39" t="s">
        <v>157</v>
      </c>
      <c r="BM156" s="173" t="s">
        <v>646</v>
      </c>
    </row>
    <row r="157" spans="2:65" s="52" customFormat="1" ht="16.5" customHeight="1" x14ac:dyDescent="0.2">
      <c r="B157" s="51"/>
      <c r="C157" s="197" t="s">
        <v>198</v>
      </c>
      <c r="D157" s="197" t="s">
        <v>263</v>
      </c>
      <c r="E157" s="198" t="s">
        <v>647</v>
      </c>
      <c r="F157" s="199" t="s">
        <v>648</v>
      </c>
      <c r="G157" s="200" t="s">
        <v>323</v>
      </c>
      <c r="H157" s="201">
        <v>2</v>
      </c>
      <c r="I157" s="26"/>
      <c r="J157" s="202">
        <f t="shared" si="10"/>
        <v>0</v>
      </c>
      <c r="K157" s="199" t="s">
        <v>1</v>
      </c>
      <c r="L157" s="203"/>
      <c r="M157" s="204" t="s">
        <v>1</v>
      </c>
      <c r="N157" s="205" t="s">
        <v>42</v>
      </c>
      <c r="P157" s="171">
        <f t="shared" si="11"/>
        <v>0</v>
      </c>
      <c r="Q157" s="171">
        <v>0</v>
      </c>
      <c r="R157" s="171">
        <f t="shared" si="12"/>
        <v>0</v>
      </c>
      <c r="S157" s="171">
        <v>0</v>
      </c>
      <c r="T157" s="172">
        <f t="shared" si="13"/>
        <v>0</v>
      </c>
      <c r="AR157" s="173" t="s">
        <v>168</v>
      </c>
      <c r="AT157" s="173" t="s">
        <v>263</v>
      </c>
      <c r="AU157" s="173" t="s">
        <v>86</v>
      </c>
      <c r="AY157" s="39" t="s">
        <v>150</v>
      </c>
      <c r="BE157" s="174">
        <f t="shared" si="14"/>
        <v>0</v>
      </c>
      <c r="BF157" s="174">
        <f t="shared" si="15"/>
        <v>0</v>
      </c>
      <c r="BG157" s="174">
        <f t="shared" si="16"/>
        <v>0</v>
      </c>
      <c r="BH157" s="174">
        <f t="shared" si="17"/>
        <v>0</v>
      </c>
      <c r="BI157" s="174">
        <f t="shared" si="18"/>
        <v>0</v>
      </c>
      <c r="BJ157" s="39" t="s">
        <v>8</v>
      </c>
      <c r="BK157" s="174">
        <f t="shared" si="19"/>
        <v>0</v>
      </c>
      <c r="BL157" s="39" t="s">
        <v>157</v>
      </c>
      <c r="BM157" s="173" t="s">
        <v>649</v>
      </c>
    </row>
    <row r="158" spans="2:65" s="52" customFormat="1" ht="16.5" customHeight="1" x14ac:dyDescent="0.2">
      <c r="B158" s="51"/>
      <c r="C158" s="197" t="s">
        <v>204</v>
      </c>
      <c r="D158" s="197" t="s">
        <v>263</v>
      </c>
      <c r="E158" s="198" t="s">
        <v>650</v>
      </c>
      <c r="F158" s="199" t="s">
        <v>651</v>
      </c>
      <c r="G158" s="200" t="s">
        <v>608</v>
      </c>
      <c r="H158" s="201">
        <v>4</v>
      </c>
      <c r="I158" s="26"/>
      <c r="J158" s="202">
        <f t="shared" si="10"/>
        <v>0</v>
      </c>
      <c r="K158" s="199" t="s">
        <v>1</v>
      </c>
      <c r="L158" s="203"/>
      <c r="M158" s="204" t="s">
        <v>1</v>
      </c>
      <c r="N158" s="205" t="s">
        <v>42</v>
      </c>
      <c r="P158" s="171">
        <f t="shared" si="11"/>
        <v>0</v>
      </c>
      <c r="Q158" s="171">
        <v>0</v>
      </c>
      <c r="R158" s="171">
        <f t="shared" si="12"/>
        <v>0</v>
      </c>
      <c r="S158" s="171">
        <v>0</v>
      </c>
      <c r="T158" s="172">
        <f t="shared" si="13"/>
        <v>0</v>
      </c>
      <c r="AR158" s="173" t="s">
        <v>168</v>
      </c>
      <c r="AT158" s="173" t="s">
        <v>263</v>
      </c>
      <c r="AU158" s="173" t="s">
        <v>86</v>
      </c>
      <c r="AY158" s="39" t="s">
        <v>150</v>
      </c>
      <c r="BE158" s="174">
        <f t="shared" si="14"/>
        <v>0</v>
      </c>
      <c r="BF158" s="174">
        <f t="shared" si="15"/>
        <v>0</v>
      </c>
      <c r="BG158" s="174">
        <f t="shared" si="16"/>
        <v>0</v>
      </c>
      <c r="BH158" s="174">
        <f t="shared" si="17"/>
        <v>0</v>
      </c>
      <c r="BI158" s="174">
        <f t="shared" si="18"/>
        <v>0</v>
      </c>
      <c r="BJ158" s="39" t="s">
        <v>8</v>
      </c>
      <c r="BK158" s="174">
        <f t="shared" si="19"/>
        <v>0</v>
      </c>
      <c r="BL158" s="39" t="s">
        <v>157</v>
      </c>
      <c r="BM158" s="173" t="s">
        <v>652</v>
      </c>
    </row>
    <row r="159" spans="2:65" s="52" customFormat="1" ht="16.5" customHeight="1" x14ac:dyDescent="0.2">
      <c r="B159" s="51"/>
      <c r="C159" s="197" t="s">
        <v>9</v>
      </c>
      <c r="D159" s="197" t="s">
        <v>263</v>
      </c>
      <c r="E159" s="198" t="s">
        <v>619</v>
      </c>
      <c r="F159" s="199" t="s">
        <v>620</v>
      </c>
      <c r="G159" s="200" t="s">
        <v>323</v>
      </c>
      <c r="H159" s="201">
        <v>20</v>
      </c>
      <c r="I159" s="26"/>
      <c r="J159" s="202">
        <f t="shared" si="10"/>
        <v>0</v>
      </c>
      <c r="K159" s="199" t="s">
        <v>1</v>
      </c>
      <c r="L159" s="203"/>
      <c r="M159" s="204" t="s">
        <v>1</v>
      </c>
      <c r="N159" s="205" t="s">
        <v>42</v>
      </c>
      <c r="P159" s="171">
        <f t="shared" si="11"/>
        <v>0</v>
      </c>
      <c r="Q159" s="171">
        <v>0</v>
      </c>
      <c r="R159" s="171">
        <f t="shared" si="12"/>
        <v>0</v>
      </c>
      <c r="S159" s="171">
        <v>0</v>
      </c>
      <c r="T159" s="172">
        <f t="shared" si="13"/>
        <v>0</v>
      </c>
      <c r="AR159" s="173" t="s">
        <v>168</v>
      </c>
      <c r="AT159" s="173" t="s">
        <v>263</v>
      </c>
      <c r="AU159" s="173" t="s">
        <v>86</v>
      </c>
      <c r="AY159" s="39" t="s">
        <v>150</v>
      </c>
      <c r="BE159" s="174">
        <f t="shared" si="14"/>
        <v>0</v>
      </c>
      <c r="BF159" s="174">
        <f t="shared" si="15"/>
        <v>0</v>
      </c>
      <c r="BG159" s="174">
        <f t="shared" si="16"/>
        <v>0</v>
      </c>
      <c r="BH159" s="174">
        <f t="shared" si="17"/>
        <v>0</v>
      </c>
      <c r="BI159" s="174">
        <f t="shared" si="18"/>
        <v>0</v>
      </c>
      <c r="BJ159" s="39" t="s">
        <v>8</v>
      </c>
      <c r="BK159" s="174">
        <f t="shared" si="19"/>
        <v>0</v>
      </c>
      <c r="BL159" s="39" t="s">
        <v>157</v>
      </c>
      <c r="BM159" s="173" t="s">
        <v>653</v>
      </c>
    </row>
    <row r="160" spans="2:65" s="52" customFormat="1" ht="16.5" customHeight="1" x14ac:dyDescent="0.2">
      <c r="B160" s="51"/>
      <c r="C160" s="197" t="s">
        <v>217</v>
      </c>
      <c r="D160" s="197" t="s">
        <v>263</v>
      </c>
      <c r="E160" s="198" t="s">
        <v>654</v>
      </c>
      <c r="F160" s="199" t="s">
        <v>655</v>
      </c>
      <c r="G160" s="200" t="s">
        <v>323</v>
      </c>
      <c r="H160" s="201">
        <v>10</v>
      </c>
      <c r="I160" s="26"/>
      <c r="J160" s="202">
        <f t="shared" si="10"/>
        <v>0</v>
      </c>
      <c r="K160" s="199" t="s">
        <v>1</v>
      </c>
      <c r="L160" s="203"/>
      <c r="M160" s="204" t="s">
        <v>1</v>
      </c>
      <c r="N160" s="205" t="s">
        <v>42</v>
      </c>
      <c r="P160" s="171">
        <f t="shared" si="11"/>
        <v>0</v>
      </c>
      <c r="Q160" s="171">
        <v>0</v>
      </c>
      <c r="R160" s="171">
        <f t="shared" si="12"/>
        <v>0</v>
      </c>
      <c r="S160" s="171">
        <v>0</v>
      </c>
      <c r="T160" s="172">
        <f t="shared" si="13"/>
        <v>0</v>
      </c>
      <c r="AR160" s="173" t="s">
        <v>168</v>
      </c>
      <c r="AT160" s="173" t="s">
        <v>263</v>
      </c>
      <c r="AU160" s="173" t="s">
        <v>86</v>
      </c>
      <c r="AY160" s="39" t="s">
        <v>150</v>
      </c>
      <c r="BE160" s="174">
        <f t="shared" si="14"/>
        <v>0</v>
      </c>
      <c r="BF160" s="174">
        <f t="shared" si="15"/>
        <v>0</v>
      </c>
      <c r="BG160" s="174">
        <f t="shared" si="16"/>
        <v>0</v>
      </c>
      <c r="BH160" s="174">
        <f t="shared" si="17"/>
        <v>0</v>
      </c>
      <c r="BI160" s="174">
        <f t="shared" si="18"/>
        <v>0</v>
      </c>
      <c r="BJ160" s="39" t="s">
        <v>8</v>
      </c>
      <c r="BK160" s="174">
        <f t="shared" si="19"/>
        <v>0</v>
      </c>
      <c r="BL160" s="39" t="s">
        <v>157</v>
      </c>
      <c r="BM160" s="173" t="s">
        <v>656</v>
      </c>
    </row>
    <row r="161" spans="2:65" s="52" customFormat="1" ht="16.5" customHeight="1" x14ac:dyDescent="0.2">
      <c r="B161" s="51"/>
      <c r="C161" s="197" t="s">
        <v>226</v>
      </c>
      <c r="D161" s="197" t="s">
        <v>263</v>
      </c>
      <c r="E161" s="198" t="s">
        <v>657</v>
      </c>
      <c r="F161" s="199" t="s">
        <v>658</v>
      </c>
      <c r="G161" s="200" t="s">
        <v>323</v>
      </c>
      <c r="H161" s="201">
        <v>10</v>
      </c>
      <c r="I161" s="26"/>
      <c r="J161" s="202">
        <f t="shared" si="10"/>
        <v>0</v>
      </c>
      <c r="K161" s="199" t="s">
        <v>1</v>
      </c>
      <c r="L161" s="203"/>
      <c r="M161" s="204" t="s">
        <v>1</v>
      </c>
      <c r="N161" s="205" t="s">
        <v>42</v>
      </c>
      <c r="P161" s="171">
        <f t="shared" si="11"/>
        <v>0</v>
      </c>
      <c r="Q161" s="171">
        <v>0</v>
      </c>
      <c r="R161" s="171">
        <f t="shared" si="12"/>
        <v>0</v>
      </c>
      <c r="S161" s="171">
        <v>0</v>
      </c>
      <c r="T161" s="172">
        <f t="shared" si="13"/>
        <v>0</v>
      </c>
      <c r="AR161" s="173" t="s">
        <v>168</v>
      </c>
      <c r="AT161" s="173" t="s">
        <v>263</v>
      </c>
      <c r="AU161" s="173" t="s">
        <v>86</v>
      </c>
      <c r="AY161" s="39" t="s">
        <v>150</v>
      </c>
      <c r="BE161" s="174">
        <f t="shared" si="14"/>
        <v>0</v>
      </c>
      <c r="BF161" s="174">
        <f t="shared" si="15"/>
        <v>0</v>
      </c>
      <c r="BG161" s="174">
        <f t="shared" si="16"/>
        <v>0</v>
      </c>
      <c r="BH161" s="174">
        <f t="shared" si="17"/>
        <v>0</v>
      </c>
      <c r="BI161" s="174">
        <f t="shared" si="18"/>
        <v>0</v>
      </c>
      <c r="BJ161" s="39" t="s">
        <v>8</v>
      </c>
      <c r="BK161" s="174">
        <f t="shared" si="19"/>
        <v>0</v>
      </c>
      <c r="BL161" s="39" t="s">
        <v>157</v>
      </c>
      <c r="BM161" s="173" t="s">
        <v>659</v>
      </c>
    </row>
    <row r="162" spans="2:65" s="52" customFormat="1" ht="16.5" customHeight="1" x14ac:dyDescent="0.2">
      <c r="B162" s="51"/>
      <c r="C162" s="197" t="s">
        <v>230</v>
      </c>
      <c r="D162" s="197" t="s">
        <v>263</v>
      </c>
      <c r="E162" s="198" t="s">
        <v>660</v>
      </c>
      <c r="F162" s="199" t="s">
        <v>661</v>
      </c>
      <c r="G162" s="200" t="s">
        <v>323</v>
      </c>
      <c r="H162" s="201">
        <v>6</v>
      </c>
      <c r="I162" s="26"/>
      <c r="J162" s="202">
        <f t="shared" si="10"/>
        <v>0</v>
      </c>
      <c r="K162" s="199" t="s">
        <v>1</v>
      </c>
      <c r="L162" s="203"/>
      <c r="M162" s="204" t="s">
        <v>1</v>
      </c>
      <c r="N162" s="205" t="s">
        <v>42</v>
      </c>
      <c r="P162" s="171">
        <f t="shared" si="11"/>
        <v>0</v>
      </c>
      <c r="Q162" s="171">
        <v>0</v>
      </c>
      <c r="R162" s="171">
        <f t="shared" si="12"/>
        <v>0</v>
      </c>
      <c r="S162" s="171">
        <v>0</v>
      </c>
      <c r="T162" s="172">
        <f t="shared" si="13"/>
        <v>0</v>
      </c>
      <c r="AR162" s="173" t="s">
        <v>168</v>
      </c>
      <c r="AT162" s="173" t="s">
        <v>263</v>
      </c>
      <c r="AU162" s="173" t="s">
        <v>86</v>
      </c>
      <c r="AY162" s="39" t="s">
        <v>150</v>
      </c>
      <c r="BE162" s="174">
        <f t="shared" si="14"/>
        <v>0</v>
      </c>
      <c r="BF162" s="174">
        <f t="shared" si="15"/>
        <v>0</v>
      </c>
      <c r="BG162" s="174">
        <f t="shared" si="16"/>
        <v>0</v>
      </c>
      <c r="BH162" s="174">
        <f t="shared" si="17"/>
        <v>0</v>
      </c>
      <c r="BI162" s="174">
        <f t="shared" si="18"/>
        <v>0</v>
      </c>
      <c r="BJ162" s="39" t="s">
        <v>8</v>
      </c>
      <c r="BK162" s="174">
        <f t="shared" si="19"/>
        <v>0</v>
      </c>
      <c r="BL162" s="39" t="s">
        <v>157</v>
      </c>
      <c r="BM162" s="173" t="s">
        <v>662</v>
      </c>
    </row>
    <row r="163" spans="2:65" s="52" customFormat="1" ht="16.5" customHeight="1" x14ac:dyDescent="0.2">
      <c r="B163" s="51"/>
      <c r="C163" s="197" t="s">
        <v>236</v>
      </c>
      <c r="D163" s="197" t="s">
        <v>263</v>
      </c>
      <c r="E163" s="198" t="s">
        <v>663</v>
      </c>
      <c r="F163" s="199" t="s">
        <v>664</v>
      </c>
      <c r="G163" s="200" t="s">
        <v>608</v>
      </c>
      <c r="H163" s="201">
        <v>1</v>
      </c>
      <c r="I163" s="26"/>
      <c r="J163" s="202">
        <f t="shared" si="10"/>
        <v>0</v>
      </c>
      <c r="K163" s="199" t="s">
        <v>1</v>
      </c>
      <c r="L163" s="203"/>
      <c r="M163" s="204" t="s">
        <v>1</v>
      </c>
      <c r="N163" s="205" t="s">
        <v>42</v>
      </c>
      <c r="P163" s="171">
        <f t="shared" si="11"/>
        <v>0</v>
      </c>
      <c r="Q163" s="171">
        <v>0</v>
      </c>
      <c r="R163" s="171">
        <f t="shared" si="12"/>
        <v>0</v>
      </c>
      <c r="S163" s="171">
        <v>0</v>
      </c>
      <c r="T163" s="172">
        <f t="shared" si="13"/>
        <v>0</v>
      </c>
      <c r="AR163" s="173" t="s">
        <v>168</v>
      </c>
      <c r="AT163" s="173" t="s">
        <v>263</v>
      </c>
      <c r="AU163" s="173" t="s">
        <v>86</v>
      </c>
      <c r="AY163" s="39" t="s">
        <v>150</v>
      </c>
      <c r="BE163" s="174">
        <f t="shared" si="14"/>
        <v>0</v>
      </c>
      <c r="BF163" s="174">
        <f t="shared" si="15"/>
        <v>0</v>
      </c>
      <c r="BG163" s="174">
        <f t="shared" si="16"/>
        <v>0</v>
      </c>
      <c r="BH163" s="174">
        <f t="shared" si="17"/>
        <v>0</v>
      </c>
      <c r="BI163" s="174">
        <f t="shared" si="18"/>
        <v>0</v>
      </c>
      <c r="BJ163" s="39" t="s">
        <v>8</v>
      </c>
      <c r="BK163" s="174">
        <f t="shared" si="19"/>
        <v>0</v>
      </c>
      <c r="BL163" s="39" t="s">
        <v>157</v>
      </c>
      <c r="BM163" s="173" t="s">
        <v>665</v>
      </c>
    </row>
    <row r="164" spans="2:65" s="52" customFormat="1" ht="16.5" customHeight="1" x14ac:dyDescent="0.2">
      <c r="B164" s="51"/>
      <c r="C164" s="197" t="s">
        <v>242</v>
      </c>
      <c r="D164" s="197" t="s">
        <v>263</v>
      </c>
      <c r="E164" s="198" t="s">
        <v>666</v>
      </c>
      <c r="F164" s="199" t="s">
        <v>667</v>
      </c>
      <c r="G164" s="200" t="s">
        <v>608</v>
      </c>
      <c r="H164" s="201">
        <v>1</v>
      </c>
      <c r="I164" s="26"/>
      <c r="J164" s="202">
        <f t="shared" si="10"/>
        <v>0</v>
      </c>
      <c r="K164" s="199" t="s">
        <v>1</v>
      </c>
      <c r="L164" s="203"/>
      <c r="M164" s="204" t="s">
        <v>1</v>
      </c>
      <c r="N164" s="205" t="s">
        <v>42</v>
      </c>
      <c r="P164" s="171">
        <f t="shared" si="11"/>
        <v>0</v>
      </c>
      <c r="Q164" s="171">
        <v>0</v>
      </c>
      <c r="R164" s="171">
        <f t="shared" si="12"/>
        <v>0</v>
      </c>
      <c r="S164" s="171">
        <v>0</v>
      </c>
      <c r="T164" s="172">
        <f t="shared" si="13"/>
        <v>0</v>
      </c>
      <c r="AR164" s="173" t="s">
        <v>168</v>
      </c>
      <c r="AT164" s="173" t="s">
        <v>263</v>
      </c>
      <c r="AU164" s="173" t="s">
        <v>86</v>
      </c>
      <c r="AY164" s="39" t="s">
        <v>150</v>
      </c>
      <c r="BE164" s="174">
        <f t="shared" si="14"/>
        <v>0</v>
      </c>
      <c r="BF164" s="174">
        <f t="shared" si="15"/>
        <v>0</v>
      </c>
      <c r="BG164" s="174">
        <f t="shared" si="16"/>
        <v>0</v>
      </c>
      <c r="BH164" s="174">
        <f t="shared" si="17"/>
        <v>0</v>
      </c>
      <c r="BI164" s="174">
        <f t="shared" si="18"/>
        <v>0</v>
      </c>
      <c r="BJ164" s="39" t="s">
        <v>8</v>
      </c>
      <c r="BK164" s="174">
        <f t="shared" si="19"/>
        <v>0</v>
      </c>
      <c r="BL164" s="39" t="s">
        <v>157</v>
      </c>
      <c r="BM164" s="173" t="s">
        <v>668</v>
      </c>
    </row>
    <row r="165" spans="2:65" s="52" customFormat="1" ht="16.5" customHeight="1" x14ac:dyDescent="0.2">
      <c r="B165" s="51"/>
      <c r="C165" s="197" t="s">
        <v>7</v>
      </c>
      <c r="D165" s="197" t="s">
        <v>263</v>
      </c>
      <c r="E165" s="198" t="s">
        <v>616</v>
      </c>
      <c r="F165" s="199" t="s">
        <v>617</v>
      </c>
      <c r="G165" s="200" t="s">
        <v>608</v>
      </c>
      <c r="H165" s="201">
        <v>20</v>
      </c>
      <c r="I165" s="26"/>
      <c r="J165" s="202">
        <f t="shared" si="10"/>
        <v>0</v>
      </c>
      <c r="K165" s="199" t="s">
        <v>1</v>
      </c>
      <c r="L165" s="203"/>
      <c r="M165" s="204" t="s">
        <v>1</v>
      </c>
      <c r="N165" s="205" t="s">
        <v>42</v>
      </c>
      <c r="P165" s="171">
        <f t="shared" si="11"/>
        <v>0</v>
      </c>
      <c r="Q165" s="171">
        <v>0</v>
      </c>
      <c r="R165" s="171">
        <f t="shared" si="12"/>
        <v>0</v>
      </c>
      <c r="S165" s="171">
        <v>0</v>
      </c>
      <c r="T165" s="172">
        <f t="shared" si="13"/>
        <v>0</v>
      </c>
      <c r="AR165" s="173" t="s">
        <v>168</v>
      </c>
      <c r="AT165" s="173" t="s">
        <v>263</v>
      </c>
      <c r="AU165" s="173" t="s">
        <v>86</v>
      </c>
      <c r="AY165" s="39" t="s">
        <v>150</v>
      </c>
      <c r="BE165" s="174">
        <f t="shared" si="14"/>
        <v>0</v>
      </c>
      <c r="BF165" s="174">
        <f t="shared" si="15"/>
        <v>0</v>
      </c>
      <c r="BG165" s="174">
        <f t="shared" si="16"/>
        <v>0</v>
      </c>
      <c r="BH165" s="174">
        <f t="shared" si="17"/>
        <v>0</v>
      </c>
      <c r="BI165" s="174">
        <f t="shared" si="18"/>
        <v>0</v>
      </c>
      <c r="BJ165" s="39" t="s">
        <v>8</v>
      </c>
      <c r="BK165" s="174">
        <f t="shared" si="19"/>
        <v>0</v>
      </c>
      <c r="BL165" s="39" t="s">
        <v>157</v>
      </c>
      <c r="BM165" s="173" t="s">
        <v>669</v>
      </c>
    </row>
    <row r="166" spans="2:65" s="52" customFormat="1" ht="16.5" customHeight="1" x14ac:dyDescent="0.2">
      <c r="B166" s="51"/>
      <c r="C166" s="197" t="s">
        <v>670</v>
      </c>
      <c r="D166" s="197" t="s">
        <v>263</v>
      </c>
      <c r="E166" s="198" t="s">
        <v>671</v>
      </c>
      <c r="F166" s="199" t="s">
        <v>672</v>
      </c>
      <c r="G166" s="200" t="s">
        <v>608</v>
      </c>
      <c r="H166" s="201">
        <v>1</v>
      </c>
      <c r="I166" s="26"/>
      <c r="J166" s="202">
        <f t="shared" si="10"/>
        <v>0</v>
      </c>
      <c r="K166" s="199" t="s">
        <v>1</v>
      </c>
      <c r="L166" s="203"/>
      <c r="M166" s="204" t="s">
        <v>1</v>
      </c>
      <c r="N166" s="205" t="s">
        <v>42</v>
      </c>
      <c r="P166" s="171">
        <f t="shared" si="11"/>
        <v>0</v>
      </c>
      <c r="Q166" s="171">
        <v>0</v>
      </c>
      <c r="R166" s="171">
        <f t="shared" si="12"/>
        <v>0</v>
      </c>
      <c r="S166" s="171">
        <v>0</v>
      </c>
      <c r="T166" s="172">
        <f t="shared" si="13"/>
        <v>0</v>
      </c>
      <c r="AR166" s="173" t="s">
        <v>168</v>
      </c>
      <c r="AT166" s="173" t="s">
        <v>263</v>
      </c>
      <c r="AU166" s="173" t="s">
        <v>86</v>
      </c>
      <c r="AY166" s="39" t="s">
        <v>150</v>
      </c>
      <c r="BE166" s="174">
        <f t="shared" si="14"/>
        <v>0</v>
      </c>
      <c r="BF166" s="174">
        <f t="shared" si="15"/>
        <v>0</v>
      </c>
      <c r="BG166" s="174">
        <f t="shared" si="16"/>
        <v>0</v>
      </c>
      <c r="BH166" s="174">
        <f t="shared" si="17"/>
        <v>0</v>
      </c>
      <c r="BI166" s="174">
        <f t="shared" si="18"/>
        <v>0</v>
      </c>
      <c r="BJ166" s="39" t="s">
        <v>8</v>
      </c>
      <c r="BK166" s="174">
        <f t="shared" si="19"/>
        <v>0</v>
      </c>
      <c r="BL166" s="39" t="s">
        <v>157</v>
      </c>
      <c r="BM166" s="173" t="s">
        <v>673</v>
      </c>
    </row>
    <row r="167" spans="2:65" s="52" customFormat="1" ht="16.5" customHeight="1" x14ac:dyDescent="0.2">
      <c r="B167" s="51"/>
      <c r="C167" s="197" t="s">
        <v>674</v>
      </c>
      <c r="D167" s="197" t="s">
        <v>263</v>
      </c>
      <c r="E167" s="198" t="s">
        <v>675</v>
      </c>
      <c r="F167" s="199" t="s">
        <v>676</v>
      </c>
      <c r="G167" s="200" t="s">
        <v>608</v>
      </c>
      <c r="H167" s="201">
        <v>1</v>
      </c>
      <c r="I167" s="26"/>
      <c r="J167" s="202">
        <f t="shared" si="10"/>
        <v>0</v>
      </c>
      <c r="K167" s="199" t="s">
        <v>1</v>
      </c>
      <c r="L167" s="203"/>
      <c r="M167" s="204" t="s">
        <v>1</v>
      </c>
      <c r="N167" s="205" t="s">
        <v>42</v>
      </c>
      <c r="P167" s="171">
        <f t="shared" si="11"/>
        <v>0</v>
      </c>
      <c r="Q167" s="171">
        <v>0</v>
      </c>
      <c r="R167" s="171">
        <f t="shared" si="12"/>
        <v>0</v>
      </c>
      <c r="S167" s="171">
        <v>0</v>
      </c>
      <c r="T167" s="172">
        <f t="shared" si="13"/>
        <v>0</v>
      </c>
      <c r="AR167" s="173" t="s">
        <v>168</v>
      </c>
      <c r="AT167" s="173" t="s">
        <v>263</v>
      </c>
      <c r="AU167" s="173" t="s">
        <v>86</v>
      </c>
      <c r="AY167" s="39" t="s">
        <v>150</v>
      </c>
      <c r="BE167" s="174">
        <f t="shared" si="14"/>
        <v>0</v>
      </c>
      <c r="BF167" s="174">
        <f t="shared" si="15"/>
        <v>0</v>
      </c>
      <c r="BG167" s="174">
        <f t="shared" si="16"/>
        <v>0</v>
      </c>
      <c r="BH167" s="174">
        <f t="shared" si="17"/>
        <v>0</v>
      </c>
      <c r="BI167" s="174">
        <f t="shared" si="18"/>
        <v>0</v>
      </c>
      <c r="BJ167" s="39" t="s">
        <v>8</v>
      </c>
      <c r="BK167" s="174">
        <f t="shared" si="19"/>
        <v>0</v>
      </c>
      <c r="BL167" s="39" t="s">
        <v>157</v>
      </c>
      <c r="BM167" s="173" t="s">
        <v>677</v>
      </c>
    </row>
    <row r="168" spans="2:65" s="52" customFormat="1" ht="16.5" customHeight="1" x14ac:dyDescent="0.2">
      <c r="B168" s="51"/>
      <c r="C168" s="197" t="s">
        <v>678</v>
      </c>
      <c r="D168" s="197" t="s">
        <v>263</v>
      </c>
      <c r="E168" s="198" t="s">
        <v>679</v>
      </c>
      <c r="F168" s="199" t="s">
        <v>680</v>
      </c>
      <c r="G168" s="200" t="s">
        <v>608</v>
      </c>
      <c r="H168" s="201">
        <v>1</v>
      </c>
      <c r="I168" s="26"/>
      <c r="J168" s="202">
        <f t="shared" si="10"/>
        <v>0</v>
      </c>
      <c r="K168" s="199" t="s">
        <v>1</v>
      </c>
      <c r="L168" s="203"/>
      <c r="M168" s="204" t="s">
        <v>1</v>
      </c>
      <c r="N168" s="205" t="s">
        <v>42</v>
      </c>
      <c r="P168" s="171">
        <f t="shared" si="11"/>
        <v>0</v>
      </c>
      <c r="Q168" s="171">
        <v>0</v>
      </c>
      <c r="R168" s="171">
        <f t="shared" si="12"/>
        <v>0</v>
      </c>
      <c r="S168" s="171">
        <v>0</v>
      </c>
      <c r="T168" s="172">
        <f t="shared" si="13"/>
        <v>0</v>
      </c>
      <c r="AR168" s="173" t="s">
        <v>168</v>
      </c>
      <c r="AT168" s="173" t="s">
        <v>263</v>
      </c>
      <c r="AU168" s="173" t="s">
        <v>86</v>
      </c>
      <c r="AY168" s="39" t="s">
        <v>150</v>
      </c>
      <c r="BE168" s="174">
        <f t="shared" si="14"/>
        <v>0</v>
      </c>
      <c r="BF168" s="174">
        <f t="shared" si="15"/>
        <v>0</v>
      </c>
      <c r="BG168" s="174">
        <f t="shared" si="16"/>
        <v>0</v>
      </c>
      <c r="BH168" s="174">
        <f t="shared" si="17"/>
        <v>0</v>
      </c>
      <c r="BI168" s="174">
        <f t="shared" si="18"/>
        <v>0</v>
      </c>
      <c r="BJ168" s="39" t="s">
        <v>8</v>
      </c>
      <c r="BK168" s="174">
        <f t="shared" si="19"/>
        <v>0</v>
      </c>
      <c r="BL168" s="39" t="s">
        <v>157</v>
      </c>
      <c r="BM168" s="173" t="s">
        <v>681</v>
      </c>
    </row>
    <row r="169" spans="2:65" s="52" customFormat="1" ht="16.5" customHeight="1" x14ac:dyDescent="0.2">
      <c r="B169" s="51"/>
      <c r="C169" s="197" t="s">
        <v>682</v>
      </c>
      <c r="D169" s="197" t="s">
        <v>263</v>
      </c>
      <c r="E169" s="198" t="s">
        <v>683</v>
      </c>
      <c r="F169" s="199" t="s">
        <v>684</v>
      </c>
      <c r="G169" s="200" t="s">
        <v>608</v>
      </c>
      <c r="H169" s="201">
        <v>2</v>
      </c>
      <c r="I169" s="26"/>
      <c r="J169" s="202">
        <f t="shared" si="10"/>
        <v>0</v>
      </c>
      <c r="K169" s="199" t="s">
        <v>1</v>
      </c>
      <c r="L169" s="203"/>
      <c r="M169" s="204" t="s">
        <v>1</v>
      </c>
      <c r="N169" s="205" t="s">
        <v>42</v>
      </c>
      <c r="P169" s="171">
        <f t="shared" si="11"/>
        <v>0</v>
      </c>
      <c r="Q169" s="171">
        <v>0</v>
      </c>
      <c r="R169" s="171">
        <f t="shared" si="12"/>
        <v>0</v>
      </c>
      <c r="S169" s="171">
        <v>0</v>
      </c>
      <c r="T169" s="172">
        <f t="shared" si="13"/>
        <v>0</v>
      </c>
      <c r="AR169" s="173" t="s">
        <v>168</v>
      </c>
      <c r="AT169" s="173" t="s">
        <v>263</v>
      </c>
      <c r="AU169" s="173" t="s">
        <v>86</v>
      </c>
      <c r="AY169" s="39" t="s">
        <v>150</v>
      </c>
      <c r="BE169" s="174">
        <f t="shared" si="14"/>
        <v>0</v>
      </c>
      <c r="BF169" s="174">
        <f t="shared" si="15"/>
        <v>0</v>
      </c>
      <c r="BG169" s="174">
        <f t="shared" si="16"/>
        <v>0</v>
      </c>
      <c r="BH169" s="174">
        <f t="shared" si="17"/>
        <v>0</v>
      </c>
      <c r="BI169" s="174">
        <f t="shared" si="18"/>
        <v>0</v>
      </c>
      <c r="BJ169" s="39" t="s">
        <v>8</v>
      </c>
      <c r="BK169" s="174">
        <f t="shared" si="19"/>
        <v>0</v>
      </c>
      <c r="BL169" s="39" t="s">
        <v>157</v>
      </c>
      <c r="BM169" s="173" t="s">
        <v>685</v>
      </c>
    </row>
    <row r="170" spans="2:65" s="52" customFormat="1" ht="16.5" customHeight="1" x14ac:dyDescent="0.2">
      <c r="B170" s="51"/>
      <c r="C170" s="197" t="s">
        <v>686</v>
      </c>
      <c r="D170" s="197" t="s">
        <v>263</v>
      </c>
      <c r="E170" s="198" t="s">
        <v>687</v>
      </c>
      <c r="F170" s="199" t="s">
        <v>688</v>
      </c>
      <c r="G170" s="200" t="s">
        <v>608</v>
      </c>
      <c r="H170" s="201">
        <v>1</v>
      </c>
      <c r="I170" s="26"/>
      <c r="J170" s="202">
        <f t="shared" si="10"/>
        <v>0</v>
      </c>
      <c r="K170" s="199" t="s">
        <v>1</v>
      </c>
      <c r="L170" s="203"/>
      <c r="M170" s="204" t="s">
        <v>1</v>
      </c>
      <c r="N170" s="205" t="s">
        <v>42</v>
      </c>
      <c r="P170" s="171">
        <f t="shared" si="11"/>
        <v>0</v>
      </c>
      <c r="Q170" s="171">
        <v>0</v>
      </c>
      <c r="R170" s="171">
        <f t="shared" si="12"/>
        <v>0</v>
      </c>
      <c r="S170" s="171">
        <v>0</v>
      </c>
      <c r="T170" s="172">
        <f t="shared" si="13"/>
        <v>0</v>
      </c>
      <c r="AR170" s="173" t="s">
        <v>168</v>
      </c>
      <c r="AT170" s="173" t="s">
        <v>263</v>
      </c>
      <c r="AU170" s="173" t="s">
        <v>86</v>
      </c>
      <c r="AY170" s="39" t="s">
        <v>150</v>
      </c>
      <c r="BE170" s="174">
        <f t="shared" si="14"/>
        <v>0</v>
      </c>
      <c r="BF170" s="174">
        <f t="shared" si="15"/>
        <v>0</v>
      </c>
      <c r="BG170" s="174">
        <f t="shared" si="16"/>
        <v>0</v>
      </c>
      <c r="BH170" s="174">
        <f t="shared" si="17"/>
        <v>0</v>
      </c>
      <c r="BI170" s="174">
        <f t="shared" si="18"/>
        <v>0</v>
      </c>
      <c r="BJ170" s="39" t="s">
        <v>8</v>
      </c>
      <c r="BK170" s="174">
        <f t="shared" si="19"/>
        <v>0</v>
      </c>
      <c r="BL170" s="39" t="s">
        <v>157</v>
      </c>
      <c r="BM170" s="173" t="s">
        <v>689</v>
      </c>
    </row>
    <row r="171" spans="2:65" s="52" customFormat="1" ht="16.5" customHeight="1" x14ac:dyDescent="0.2">
      <c r="B171" s="51"/>
      <c r="C171" s="197" t="s">
        <v>690</v>
      </c>
      <c r="D171" s="197" t="s">
        <v>263</v>
      </c>
      <c r="E171" s="198" t="s">
        <v>691</v>
      </c>
      <c r="F171" s="199" t="s">
        <v>692</v>
      </c>
      <c r="G171" s="200" t="s">
        <v>608</v>
      </c>
      <c r="H171" s="201">
        <v>3</v>
      </c>
      <c r="I171" s="26"/>
      <c r="J171" s="202">
        <f t="shared" si="10"/>
        <v>0</v>
      </c>
      <c r="K171" s="199" t="s">
        <v>1</v>
      </c>
      <c r="L171" s="203"/>
      <c r="M171" s="204" t="s">
        <v>1</v>
      </c>
      <c r="N171" s="205" t="s">
        <v>42</v>
      </c>
      <c r="P171" s="171">
        <f t="shared" si="11"/>
        <v>0</v>
      </c>
      <c r="Q171" s="171">
        <v>0</v>
      </c>
      <c r="R171" s="171">
        <f t="shared" si="12"/>
        <v>0</v>
      </c>
      <c r="S171" s="171">
        <v>0</v>
      </c>
      <c r="T171" s="172">
        <f t="shared" si="13"/>
        <v>0</v>
      </c>
      <c r="AR171" s="173" t="s">
        <v>168</v>
      </c>
      <c r="AT171" s="173" t="s">
        <v>263</v>
      </c>
      <c r="AU171" s="173" t="s">
        <v>86</v>
      </c>
      <c r="AY171" s="39" t="s">
        <v>150</v>
      </c>
      <c r="BE171" s="174">
        <f t="shared" si="14"/>
        <v>0</v>
      </c>
      <c r="BF171" s="174">
        <f t="shared" si="15"/>
        <v>0</v>
      </c>
      <c r="BG171" s="174">
        <f t="shared" si="16"/>
        <v>0</v>
      </c>
      <c r="BH171" s="174">
        <f t="shared" si="17"/>
        <v>0</v>
      </c>
      <c r="BI171" s="174">
        <f t="shared" si="18"/>
        <v>0</v>
      </c>
      <c r="BJ171" s="39" t="s">
        <v>8</v>
      </c>
      <c r="BK171" s="174">
        <f t="shared" si="19"/>
        <v>0</v>
      </c>
      <c r="BL171" s="39" t="s">
        <v>157</v>
      </c>
      <c r="BM171" s="173" t="s">
        <v>693</v>
      </c>
    </row>
    <row r="172" spans="2:65" s="52" customFormat="1" ht="16.5" customHeight="1" x14ac:dyDescent="0.2">
      <c r="B172" s="51"/>
      <c r="C172" s="197" t="s">
        <v>694</v>
      </c>
      <c r="D172" s="197" t="s">
        <v>263</v>
      </c>
      <c r="E172" s="198" t="s">
        <v>695</v>
      </c>
      <c r="F172" s="199" t="s">
        <v>696</v>
      </c>
      <c r="G172" s="200" t="s">
        <v>608</v>
      </c>
      <c r="H172" s="201">
        <v>1</v>
      </c>
      <c r="I172" s="26"/>
      <c r="J172" s="202">
        <f t="shared" si="10"/>
        <v>0</v>
      </c>
      <c r="K172" s="199" t="s">
        <v>1</v>
      </c>
      <c r="L172" s="203"/>
      <c r="M172" s="204" t="s">
        <v>1</v>
      </c>
      <c r="N172" s="205" t="s">
        <v>42</v>
      </c>
      <c r="P172" s="171">
        <f t="shared" si="11"/>
        <v>0</v>
      </c>
      <c r="Q172" s="171">
        <v>0</v>
      </c>
      <c r="R172" s="171">
        <f t="shared" si="12"/>
        <v>0</v>
      </c>
      <c r="S172" s="171">
        <v>0</v>
      </c>
      <c r="T172" s="172">
        <f t="shared" si="13"/>
        <v>0</v>
      </c>
      <c r="AR172" s="173" t="s">
        <v>168</v>
      </c>
      <c r="AT172" s="173" t="s">
        <v>263</v>
      </c>
      <c r="AU172" s="173" t="s">
        <v>86</v>
      </c>
      <c r="AY172" s="39" t="s">
        <v>150</v>
      </c>
      <c r="BE172" s="174">
        <f t="shared" si="14"/>
        <v>0</v>
      </c>
      <c r="BF172" s="174">
        <f t="shared" si="15"/>
        <v>0</v>
      </c>
      <c r="BG172" s="174">
        <f t="shared" si="16"/>
        <v>0</v>
      </c>
      <c r="BH172" s="174">
        <f t="shared" si="17"/>
        <v>0</v>
      </c>
      <c r="BI172" s="174">
        <f t="shared" si="18"/>
        <v>0</v>
      </c>
      <c r="BJ172" s="39" t="s">
        <v>8</v>
      </c>
      <c r="BK172" s="174">
        <f t="shared" si="19"/>
        <v>0</v>
      </c>
      <c r="BL172" s="39" t="s">
        <v>157</v>
      </c>
      <c r="BM172" s="173" t="s">
        <v>697</v>
      </c>
    </row>
    <row r="173" spans="2:65" s="52" customFormat="1" ht="16.5" customHeight="1" x14ac:dyDescent="0.2">
      <c r="B173" s="51"/>
      <c r="C173" s="197" t="s">
        <v>698</v>
      </c>
      <c r="D173" s="197" t="s">
        <v>263</v>
      </c>
      <c r="E173" s="198" t="s">
        <v>699</v>
      </c>
      <c r="F173" s="199" t="s">
        <v>700</v>
      </c>
      <c r="G173" s="200" t="s">
        <v>608</v>
      </c>
      <c r="H173" s="201">
        <v>1</v>
      </c>
      <c r="I173" s="26"/>
      <c r="J173" s="202">
        <f t="shared" si="10"/>
        <v>0</v>
      </c>
      <c r="K173" s="199" t="s">
        <v>1</v>
      </c>
      <c r="L173" s="203"/>
      <c r="M173" s="204" t="s">
        <v>1</v>
      </c>
      <c r="N173" s="205" t="s">
        <v>42</v>
      </c>
      <c r="P173" s="171">
        <f t="shared" si="11"/>
        <v>0</v>
      </c>
      <c r="Q173" s="171">
        <v>0</v>
      </c>
      <c r="R173" s="171">
        <f t="shared" si="12"/>
        <v>0</v>
      </c>
      <c r="S173" s="171">
        <v>0</v>
      </c>
      <c r="T173" s="172">
        <f t="shared" si="13"/>
        <v>0</v>
      </c>
      <c r="AR173" s="173" t="s">
        <v>168</v>
      </c>
      <c r="AT173" s="173" t="s">
        <v>263</v>
      </c>
      <c r="AU173" s="173" t="s">
        <v>86</v>
      </c>
      <c r="AY173" s="39" t="s">
        <v>150</v>
      </c>
      <c r="BE173" s="174">
        <f t="shared" si="14"/>
        <v>0</v>
      </c>
      <c r="BF173" s="174">
        <f t="shared" si="15"/>
        <v>0</v>
      </c>
      <c r="BG173" s="174">
        <f t="shared" si="16"/>
        <v>0</v>
      </c>
      <c r="BH173" s="174">
        <f t="shared" si="17"/>
        <v>0</v>
      </c>
      <c r="BI173" s="174">
        <f t="shared" si="18"/>
        <v>0</v>
      </c>
      <c r="BJ173" s="39" t="s">
        <v>8</v>
      </c>
      <c r="BK173" s="174">
        <f t="shared" si="19"/>
        <v>0</v>
      </c>
      <c r="BL173" s="39" t="s">
        <v>157</v>
      </c>
      <c r="BM173" s="173" t="s">
        <v>701</v>
      </c>
    </row>
    <row r="174" spans="2:65" s="52" customFormat="1" ht="16.5" customHeight="1" x14ac:dyDescent="0.2">
      <c r="B174" s="51"/>
      <c r="C174" s="197" t="s">
        <v>702</v>
      </c>
      <c r="D174" s="197" t="s">
        <v>263</v>
      </c>
      <c r="E174" s="198" t="s">
        <v>703</v>
      </c>
      <c r="F174" s="199" t="s">
        <v>704</v>
      </c>
      <c r="G174" s="200" t="s">
        <v>608</v>
      </c>
      <c r="H174" s="201">
        <v>3</v>
      </c>
      <c r="I174" s="26"/>
      <c r="J174" s="202">
        <f t="shared" si="10"/>
        <v>0</v>
      </c>
      <c r="K174" s="199" t="s">
        <v>1</v>
      </c>
      <c r="L174" s="203"/>
      <c r="M174" s="204" t="s">
        <v>1</v>
      </c>
      <c r="N174" s="205" t="s">
        <v>42</v>
      </c>
      <c r="P174" s="171">
        <f t="shared" si="11"/>
        <v>0</v>
      </c>
      <c r="Q174" s="171">
        <v>0</v>
      </c>
      <c r="R174" s="171">
        <f t="shared" si="12"/>
        <v>0</v>
      </c>
      <c r="S174" s="171">
        <v>0</v>
      </c>
      <c r="T174" s="172">
        <f t="shared" si="13"/>
        <v>0</v>
      </c>
      <c r="AR174" s="173" t="s">
        <v>168</v>
      </c>
      <c r="AT174" s="173" t="s">
        <v>263</v>
      </c>
      <c r="AU174" s="173" t="s">
        <v>86</v>
      </c>
      <c r="AY174" s="39" t="s">
        <v>150</v>
      </c>
      <c r="BE174" s="174">
        <f t="shared" si="14"/>
        <v>0</v>
      </c>
      <c r="BF174" s="174">
        <f t="shared" si="15"/>
        <v>0</v>
      </c>
      <c r="BG174" s="174">
        <f t="shared" si="16"/>
        <v>0</v>
      </c>
      <c r="BH174" s="174">
        <f t="shared" si="17"/>
        <v>0</v>
      </c>
      <c r="BI174" s="174">
        <f t="shared" si="18"/>
        <v>0</v>
      </c>
      <c r="BJ174" s="39" t="s">
        <v>8</v>
      </c>
      <c r="BK174" s="174">
        <f t="shared" si="19"/>
        <v>0</v>
      </c>
      <c r="BL174" s="39" t="s">
        <v>157</v>
      </c>
      <c r="BM174" s="173" t="s">
        <v>705</v>
      </c>
    </row>
    <row r="175" spans="2:65" s="52" customFormat="1" ht="16.5" customHeight="1" x14ac:dyDescent="0.2">
      <c r="B175" s="51"/>
      <c r="C175" s="197" t="s">
        <v>89</v>
      </c>
      <c r="D175" s="197" t="s">
        <v>263</v>
      </c>
      <c r="E175" s="198" t="s">
        <v>706</v>
      </c>
      <c r="F175" s="199" t="s">
        <v>707</v>
      </c>
      <c r="G175" s="200" t="s">
        <v>608</v>
      </c>
      <c r="H175" s="201">
        <v>1</v>
      </c>
      <c r="I175" s="26"/>
      <c r="J175" s="202">
        <f t="shared" si="10"/>
        <v>0</v>
      </c>
      <c r="K175" s="199" t="s">
        <v>1</v>
      </c>
      <c r="L175" s="203"/>
      <c r="M175" s="204" t="s">
        <v>1</v>
      </c>
      <c r="N175" s="205" t="s">
        <v>42</v>
      </c>
      <c r="P175" s="171">
        <f t="shared" si="11"/>
        <v>0</v>
      </c>
      <c r="Q175" s="171">
        <v>0</v>
      </c>
      <c r="R175" s="171">
        <f t="shared" si="12"/>
        <v>0</v>
      </c>
      <c r="S175" s="171">
        <v>0</v>
      </c>
      <c r="T175" s="172">
        <f t="shared" si="13"/>
        <v>0</v>
      </c>
      <c r="AR175" s="173" t="s">
        <v>168</v>
      </c>
      <c r="AT175" s="173" t="s">
        <v>263</v>
      </c>
      <c r="AU175" s="173" t="s">
        <v>86</v>
      </c>
      <c r="AY175" s="39" t="s">
        <v>150</v>
      </c>
      <c r="BE175" s="174">
        <f t="shared" si="14"/>
        <v>0</v>
      </c>
      <c r="BF175" s="174">
        <f t="shared" si="15"/>
        <v>0</v>
      </c>
      <c r="BG175" s="174">
        <f t="shared" si="16"/>
        <v>0</v>
      </c>
      <c r="BH175" s="174">
        <f t="shared" si="17"/>
        <v>0</v>
      </c>
      <c r="BI175" s="174">
        <f t="shared" si="18"/>
        <v>0</v>
      </c>
      <c r="BJ175" s="39" t="s">
        <v>8</v>
      </c>
      <c r="BK175" s="174">
        <f t="shared" si="19"/>
        <v>0</v>
      </c>
      <c r="BL175" s="39" t="s">
        <v>157</v>
      </c>
      <c r="BM175" s="173" t="s">
        <v>708</v>
      </c>
    </row>
    <row r="176" spans="2:65" s="52" customFormat="1" ht="16.5" customHeight="1" x14ac:dyDescent="0.2">
      <c r="B176" s="51"/>
      <c r="C176" s="197" t="s">
        <v>257</v>
      </c>
      <c r="D176" s="197" t="s">
        <v>263</v>
      </c>
      <c r="E176" s="198" t="s">
        <v>709</v>
      </c>
      <c r="F176" s="199" t="s">
        <v>710</v>
      </c>
      <c r="G176" s="200" t="s">
        <v>608</v>
      </c>
      <c r="H176" s="201">
        <v>1</v>
      </c>
      <c r="I176" s="26"/>
      <c r="J176" s="202">
        <f t="shared" si="10"/>
        <v>0</v>
      </c>
      <c r="K176" s="199" t="s">
        <v>1</v>
      </c>
      <c r="L176" s="203"/>
      <c r="M176" s="204" t="s">
        <v>1</v>
      </c>
      <c r="N176" s="205" t="s">
        <v>42</v>
      </c>
      <c r="P176" s="171">
        <f t="shared" si="11"/>
        <v>0</v>
      </c>
      <c r="Q176" s="171">
        <v>0</v>
      </c>
      <c r="R176" s="171">
        <f t="shared" si="12"/>
        <v>0</v>
      </c>
      <c r="S176" s="171">
        <v>0</v>
      </c>
      <c r="T176" s="172">
        <f t="shared" si="13"/>
        <v>0</v>
      </c>
      <c r="AR176" s="173" t="s">
        <v>168</v>
      </c>
      <c r="AT176" s="173" t="s">
        <v>263</v>
      </c>
      <c r="AU176" s="173" t="s">
        <v>86</v>
      </c>
      <c r="AY176" s="39" t="s">
        <v>150</v>
      </c>
      <c r="BE176" s="174">
        <f t="shared" si="14"/>
        <v>0</v>
      </c>
      <c r="BF176" s="174">
        <f t="shared" si="15"/>
        <v>0</v>
      </c>
      <c r="BG176" s="174">
        <f t="shared" si="16"/>
        <v>0</v>
      </c>
      <c r="BH176" s="174">
        <f t="shared" si="17"/>
        <v>0</v>
      </c>
      <c r="BI176" s="174">
        <f t="shared" si="18"/>
        <v>0</v>
      </c>
      <c r="BJ176" s="39" t="s">
        <v>8</v>
      </c>
      <c r="BK176" s="174">
        <f t="shared" si="19"/>
        <v>0</v>
      </c>
      <c r="BL176" s="39" t="s">
        <v>157</v>
      </c>
      <c r="BM176" s="173" t="s">
        <v>711</v>
      </c>
    </row>
    <row r="177" spans="2:65" s="52" customFormat="1" ht="16.5" customHeight="1" x14ac:dyDescent="0.2">
      <c r="B177" s="51"/>
      <c r="C177" s="197" t="s">
        <v>262</v>
      </c>
      <c r="D177" s="197" t="s">
        <v>263</v>
      </c>
      <c r="E177" s="198" t="s">
        <v>712</v>
      </c>
      <c r="F177" s="199" t="s">
        <v>713</v>
      </c>
      <c r="G177" s="200" t="s">
        <v>608</v>
      </c>
      <c r="H177" s="201">
        <v>5</v>
      </c>
      <c r="I177" s="26"/>
      <c r="J177" s="202">
        <f t="shared" si="10"/>
        <v>0</v>
      </c>
      <c r="K177" s="199" t="s">
        <v>1</v>
      </c>
      <c r="L177" s="203"/>
      <c r="M177" s="204" t="s">
        <v>1</v>
      </c>
      <c r="N177" s="205" t="s">
        <v>42</v>
      </c>
      <c r="P177" s="171">
        <f t="shared" si="11"/>
        <v>0</v>
      </c>
      <c r="Q177" s="171">
        <v>0</v>
      </c>
      <c r="R177" s="171">
        <f t="shared" si="12"/>
        <v>0</v>
      </c>
      <c r="S177" s="171">
        <v>0</v>
      </c>
      <c r="T177" s="172">
        <f t="shared" si="13"/>
        <v>0</v>
      </c>
      <c r="AR177" s="173" t="s">
        <v>168</v>
      </c>
      <c r="AT177" s="173" t="s">
        <v>263</v>
      </c>
      <c r="AU177" s="173" t="s">
        <v>86</v>
      </c>
      <c r="AY177" s="39" t="s">
        <v>150</v>
      </c>
      <c r="BE177" s="174">
        <f t="shared" si="14"/>
        <v>0</v>
      </c>
      <c r="BF177" s="174">
        <f t="shared" si="15"/>
        <v>0</v>
      </c>
      <c r="BG177" s="174">
        <f t="shared" si="16"/>
        <v>0</v>
      </c>
      <c r="BH177" s="174">
        <f t="shared" si="17"/>
        <v>0</v>
      </c>
      <c r="BI177" s="174">
        <f t="shared" si="18"/>
        <v>0</v>
      </c>
      <c r="BJ177" s="39" t="s">
        <v>8</v>
      </c>
      <c r="BK177" s="174">
        <f t="shared" si="19"/>
        <v>0</v>
      </c>
      <c r="BL177" s="39" t="s">
        <v>157</v>
      </c>
      <c r="BM177" s="173" t="s">
        <v>714</v>
      </c>
    </row>
    <row r="178" spans="2:65" s="52" customFormat="1" ht="16.5" customHeight="1" x14ac:dyDescent="0.2">
      <c r="B178" s="51"/>
      <c r="C178" s="197" t="s">
        <v>715</v>
      </c>
      <c r="D178" s="197" t="s">
        <v>263</v>
      </c>
      <c r="E178" s="198" t="s">
        <v>716</v>
      </c>
      <c r="F178" s="199" t="s">
        <v>717</v>
      </c>
      <c r="G178" s="200" t="s">
        <v>608</v>
      </c>
      <c r="H178" s="201">
        <v>8</v>
      </c>
      <c r="I178" s="26"/>
      <c r="J178" s="202">
        <f t="shared" si="10"/>
        <v>0</v>
      </c>
      <c r="K178" s="199" t="s">
        <v>1</v>
      </c>
      <c r="L178" s="203"/>
      <c r="M178" s="204" t="s">
        <v>1</v>
      </c>
      <c r="N178" s="205" t="s">
        <v>42</v>
      </c>
      <c r="P178" s="171">
        <f t="shared" si="11"/>
        <v>0</v>
      </c>
      <c r="Q178" s="171">
        <v>0</v>
      </c>
      <c r="R178" s="171">
        <f t="shared" si="12"/>
        <v>0</v>
      </c>
      <c r="S178" s="171">
        <v>0</v>
      </c>
      <c r="T178" s="172">
        <f t="shared" si="13"/>
        <v>0</v>
      </c>
      <c r="AR178" s="173" t="s">
        <v>168</v>
      </c>
      <c r="AT178" s="173" t="s">
        <v>263</v>
      </c>
      <c r="AU178" s="173" t="s">
        <v>86</v>
      </c>
      <c r="AY178" s="39" t="s">
        <v>150</v>
      </c>
      <c r="BE178" s="174">
        <f t="shared" si="14"/>
        <v>0</v>
      </c>
      <c r="BF178" s="174">
        <f t="shared" si="15"/>
        <v>0</v>
      </c>
      <c r="BG178" s="174">
        <f t="shared" si="16"/>
        <v>0</v>
      </c>
      <c r="BH178" s="174">
        <f t="shared" si="17"/>
        <v>0</v>
      </c>
      <c r="BI178" s="174">
        <f t="shared" si="18"/>
        <v>0</v>
      </c>
      <c r="BJ178" s="39" t="s">
        <v>8</v>
      </c>
      <c r="BK178" s="174">
        <f t="shared" si="19"/>
        <v>0</v>
      </c>
      <c r="BL178" s="39" t="s">
        <v>157</v>
      </c>
      <c r="BM178" s="173" t="s">
        <v>718</v>
      </c>
    </row>
    <row r="179" spans="2:65" s="52" customFormat="1" ht="16.5" customHeight="1" x14ac:dyDescent="0.2">
      <c r="B179" s="51"/>
      <c r="C179" s="197" t="s">
        <v>719</v>
      </c>
      <c r="D179" s="197" t="s">
        <v>263</v>
      </c>
      <c r="E179" s="198" t="s">
        <v>720</v>
      </c>
      <c r="F179" s="199" t="s">
        <v>721</v>
      </c>
      <c r="G179" s="200" t="s">
        <v>608</v>
      </c>
      <c r="H179" s="201">
        <v>8</v>
      </c>
      <c r="I179" s="26"/>
      <c r="J179" s="202">
        <f t="shared" si="10"/>
        <v>0</v>
      </c>
      <c r="K179" s="199" t="s">
        <v>1</v>
      </c>
      <c r="L179" s="203"/>
      <c r="M179" s="204" t="s">
        <v>1</v>
      </c>
      <c r="N179" s="205" t="s">
        <v>42</v>
      </c>
      <c r="P179" s="171">
        <f t="shared" si="11"/>
        <v>0</v>
      </c>
      <c r="Q179" s="171">
        <v>0</v>
      </c>
      <c r="R179" s="171">
        <f t="shared" si="12"/>
        <v>0</v>
      </c>
      <c r="S179" s="171">
        <v>0</v>
      </c>
      <c r="T179" s="172">
        <f t="shared" si="13"/>
        <v>0</v>
      </c>
      <c r="AR179" s="173" t="s">
        <v>168</v>
      </c>
      <c r="AT179" s="173" t="s">
        <v>263</v>
      </c>
      <c r="AU179" s="173" t="s">
        <v>86</v>
      </c>
      <c r="AY179" s="39" t="s">
        <v>150</v>
      </c>
      <c r="BE179" s="174">
        <f t="shared" si="14"/>
        <v>0</v>
      </c>
      <c r="BF179" s="174">
        <f t="shared" si="15"/>
        <v>0</v>
      </c>
      <c r="BG179" s="174">
        <f t="shared" si="16"/>
        <v>0</v>
      </c>
      <c r="BH179" s="174">
        <f t="shared" si="17"/>
        <v>0</v>
      </c>
      <c r="BI179" s="174">
        <f t="shared" si="18"/>
        <v>0</v>
      </c>
      <c r="BJ179" s="39" t="s">
        <v>8</v>
      </c>
      <c r="BK179" s="174">
        <f t="shared" si="19"/>
        <v>0</v>
      </c>
      <c r="BL179" s="39" t="s">
        <v>157</v>
      </c>
      <c r="BM179" s="173" t="s">
        <v>722</v>
      </c>
    </row>
    <row r="180" spans="2:65" s="52" customFormat="1" ht="16.5" customHeight="1" x14ac:dyDescent="0.2">
      <c r="B180" s="51"/>
      <c r="C180" s="197" t="s">
        <v>268</v>
      </c>
      <c r="D180" s="197" t="s">
        <v>263</v>
      </c>
      <c r="E180" s="198" t="s">
        <v>723</v>
      </c>
      <c r="F180" s="199" t="s">
        <v>724</v>
      </c>
      <c r="G180" s="200" t="s">
        <v>608</v>
      </c>
      <c r="H180" s="201">
        <v>1</v>
      </c>
      <c r="I180" s="26"/>
      <c r="J180" s="202">
        <f t="shared" si="10"/>
        <v>0</v>
      </c>
      <c r="K180" s="199" t="s">
        <v>1</v>
      </c>
      <c r="L180" s="203"/>
      <c r="M180" s="204" t="s">
        <v>1</v>
      </c>
      <c r="N180" s="205" t="s">
        <v>42</v>
      </c>
      <c r="P180" s="171">
        <f t="shared" si="11"/>
        <v>0</v>
      </c>
      <c r="Q180" s="171">
        <v>0</v>
      </c>
      <c r="R180" s="171">
        <f t="shared" si="12"/>
        <v>0</v>
      </c>
      <c r="S180" s="171">
        <v>0</v>
      </c>
      <c r="T180" s="172">
        <f t="shared" si="13"/>
        <v>0</v>
      </c>
      <c r="AR180" s="173" t="s">
        <v>168</v>
      </c>
      <c r="AT180" s="173" t="s">
        <v>263</v>
      </c>
      <c r="AU180" s="173" t="s">
        <v>86</v>
      </c>
      <c r="AY180" s="39" t="s">
        <v>150</v>
      </c>
      <c r="BE180" s="174">
        <f t="shared" si="14"/>
        <v>0</v>
      </c>
      <c r="BF180" s="174">
        <f t="shared" si="15"/>
        <v>0</v>
      </c>
      <c r="BG180" s="174">
        <f t="shared" si="16"/>
        <v>0</v>
      </c>
      <c r="BH180" s="174">
        <f t="shared" si="17"/>
        <v>0</v>
      </c>
      <c r="BI180" s="174">
        <f t="shared" si="18"/>
        <v>0</v>
      </c>
      <c r="BJ180" s="39" t="s">
        <v>8</v>
      </c>
      <c r="BK180" s="174">
        <f t="shared" si="19"/>
        <v>0</v>
      </c>
      <c r="BL180" s="39" t="s">
        <v>157</v>
      </c>
      <c r="BM180" s="173" t="s">
        <v>725</v>
      </c>
    </row>
    <row r="181" spans="2:65" s="52" customFormat="1" ht="16.5" customHeight="1" x14ac:dyDescent="0.2">
      <c r="B181" s="51"/>
      <c r="C181" s="197" t="s">
        <v>301</v>
      </c>
      <c r="D181" s="197" t="s">
        <v>263</v>
      </c>
      <c r="E181" s="198" t="s">
        <v>726</v>
      </c>
      <c r="F181" s="199" t="s">
        <v>727</v>
      </c>
      <c r="G181" s="200" t="s">
        <v>608</v>
      </c>
      <c r="H181" s="201">
        <v>1</v>
      </c>
      <c r="I181" s="26"/>
      <c r="J181" s="202">
        <f t="shared" si="10"/>
        <v>0</v>
      </c>
      <c r="K181" s="199" t="s">
        <v>1</v>
      </c>
      <c r="L181" s="203"/>
      <c r="M181" s="204" t="s">
        <v>1</v>
      </c>
      <c r="N181" s="205" t="s">
        <v>42</v>
      </c>
      <c r="P181" s="171">
        <f t="shared" si="11"/>
        <v>0</v>
      </c>
      <c r="Q181" s="171">
        <v>0</v>
      </c>
      <c r="R181" s="171">
        <f t="shared" si="12"/>
        <v>0</v>
      </c>
      <c r="S181" s="171">
        <v>0</v>
      </c>
      <c r="T181" s="172">
        <f t="shared" si="13"/>
        <v>0</v>
      </c>
      <c r="AR181" s="173" t="s">
        <v>168</v>
      </c>
      <c r="AT181" s="173" t="s">
        <v>263</v>
      </c>
      <c r="AU181" s="173" t="s">
        <v>86</v>
      </c>
      <c r="AY181" s="39" t="s">
        <v>150</v>
      </c>
      <c r="BE181" s="174">
        <f t="shared" si="14"/>
        <v>0</v>
      </c>
      <c r="BF181" s="174">
        <f t="shared" si="15"/>
        <v>0</v>
      </c>
      <c r="BG181" s="174">
        <f t="shared" si="16"/>
        <v>0</v>
      </c>
      <c r="BH181" s="174">
        <f t="shared" si="17"/>
        <v>0</v>
      </c>
      <c r="BI181" s="174">
        <f t="shared" si="18"/>
        <v>0</v>
      </c>
      <c r="BJ181" s="39" t="s">
        <v>8</v>
      </c>
      <c r="BK181" s="174">
        <f t="shared" si="19"/>
        <v>0</v>
      </c>
      <c r="BL181" s="39" t="s">
        <v>157</v>
      </c>
      <c r="BM181" s="173" t="s">
        <v>728</v>
      </c>
    </row>
    <row r="182" spans="2:65" s="52" customFormat="1" ht="16.5" customHeight="1" x14ac:dyDescent="0.2">
      <c r="B182" s="51"/>
      <c r="C182" s="197" t="s">
        <v>305</v>
      </c>
      <c r="D182" s="197" t="s">
        <v>263</v>
      </c>
      <c r="E182" s="198" t="s">
        <v>729</v>
      </c>
      <c r="F182" s="199" t="s">
        <v>730</v>
      </c>
      <c r="G182" s="200" t="s">
        <v>608</v>
      </c>
      <c r="H182" s="201">
        <v>7</v>
      </c>
      <c r="I182" s="26"/>
      <c r="J182" s="202">
        <f t="shared" si="10"/>
        <v>0</v>
      </c>
      <c r="K182" s="199" t="s">
        <v>1</v>
      </c>
      <c r="L182" s="203"/>
      <c r="M182" s="204" t="s">
        <v>1</v>
      </c>
      <c r="N182" s="205" t="s">
        <v>42</v>
      </c>
      <c r="P182" s="171">
        <f t="shared" si="11"/>
        <v>0</v>
      </c>
      <c r="Q182" s="171">
        <v>0</v>
      </c>
      <c r="R182" s="171">
        <f t="shared" si="12"/>
        <v>0</v>
      </c>
      <c r="S182" s="171">
        <v>0</v>
      </c>
      <c r="T182" s="172">
        <f t="shared" si="13"/>
        <v>0</v>
      </c>
      <c r="AR182" s="173" t="s">
        <v>168</v>
      </c>
      <c r="AT182" s="173" t="s">
        <v>263</v>
      </c>
      <c r="AU182" s="173" t="s">
        <v>86</v>
      </c>
      <c r="AY182" s="39" t="s">
        <v>150</v>
      </c>
      <c r="BE182" s="174">
        <f t="shared" si="14"/>
        <v>0</v>
      </c>
      <c r="BF182" s="174">
        <f t="shared" si="15"/>
        <v>0</v>
      </c>
      <c r="BG182" s="174">
        <f t="shared" si="16"/>
        <v>0</v>
      </c>
      <c r="BH182" s="174">
        <f t="shared" si="17"/>
        <v>0</v>
      </c>
      <c r="BI182" s="174">
        <f t="shared" si="18"/>
        <v>0</v>
      </c>
      <c r="BJ182" s="39" t="s">
        <v>8</v>
      </c>
      <c r="BK182" s="174">
        <f t="shared" si="19"/>
        <v>0</v>
      </c>
      <c r="BL182" s="39" t="s">
        <v>157</v>
      </c>
      <c r="BM182" s="173" t="s">
        <v>731</v>
      </c>
    </row>
    <row r="183" spans="2:65" s="52" customFormat="1" ht="16.5" customHeight="1" x14ac:dyDescent="0.2">
      <c r="B183" s="51"/>
      <c r="C183" s="197" t="s">
        <v>310</v>
      </c>
      <c r="D183" s="197" t="s">
        <v>263</v>
      </c>
      <c r="E183" s="198" t="s">
        <v>732</v>
      </c>
      <c r="F183" s="199" t="s">
        <v>733</v>
      </c>
      <c r="G183" s="200" t="s">
        <v>608</v>
      </c>
      <c r="H183" s="201">
        <v>6</v>
      </c>
      <c r="I183" s="26"/>
      <c r="J183" s="202">
        <f t="shared" si="10"/>
        <v>0</v>
      </c>
      <c r="K183" s="199" t="s">
        <v>1</v>
      </c>
      <c r="L183" s="203"/>
      <c r="M183" s="204" t="s">
        <v>1</v>
      </c>
      <c r="N183" s="205" t="s">
        <v>42</v>
      </c>
      <c r="P183" s="171">
        <f t="shared" si="11"/>
        <v>0</v>
      </c>
      <c r="Q183" s="171">
        <v>0</v>
      </c>
      <c r="R183" s="171">
        <f t="shared" si="12"/>
        <v>0</v>
      </c>
      <c r="S183" s="171">
        <v>0</v>
      </c>
      <c r="T183" s="172">
        <f t="shared" si="13"/>
        <v>0</v>
      </c>
      <c r="AR183" s="173" t="s">
        <v>168</v>
      </c>
      <c r="AT183" s="173" t="s">
        <v>263</v>
      </c>
      <c r="AU183" s="173" t="s">
        <v>86</v>
      </c>
      <c r="AY183" s="39" t="s">
        <v>150</v>
      </c>
      <c r="BE183" s="174">
        <f t="shared" si="14"/>
        <v>0</v>
      </c>
      <c r="BF183" s="174">
        <f t="shared" si="15"/>
        <v>0</v>
      </c>
      <c r="BG183" s="174">
        <f t="shared" si="16"/>
        <v>0</v>
      </c>
      <c r="BH183" s="174">
        <f t="shared" si="17"/>
        <v>0</v>
      </c>
      <c r="BI183" s="174">
        <f t="shared" si="18"/>
        <v>0</v>
      </c>
      <c r="BJ183" s="39" t="s">
        <v>8</v>
      </c>
      <c r="BK183" s="174">
        <f t="shared" si="19"/>
        <v>0</v>
      </c>
      <c r="BL183" s="39" t="s">
        <v>157</v>
      </c>
      <c r="BM183" s="173" t="s">
        <v>734</v>
      </c>
    </row>
    <row r="184" spans="2:65" s="52" customFormat="1" ht="16.5" customHeight="1" x14ac:dyDescent="0.2">
      <c r="B184" s="51"/>
      <c r="C184" s="197" t="s">
        <v>735</v>
      </c>
      <c r="D184" s="197" t="s">
        <v>263</v>
      </c>
      <c r="E184" s="198" t="s">
        <v>736</v>
      </c>
      <c r="F184" s="199" t="s">
        <v>737</v>
      </c>
      <c r="G184" s="200" t="s">
        <v>608</v>
      </c>
      <c r="H184" s="201">
        <v>1</v>
      </c>
      <c r="I184" s="26"/>
      <c r="J184" s="202">
        <f t="shared" si="10"/>
        <v>0</v>
      </c>
      <c r="K184" s="199" t="s">
        <v>1</v>
      </c>
      <c r="L184" s="203"/>
      <c r="M184" s="204" t="s">
        <v>1</v>
      </c>
      <c r="N184" s="205" t="s">
        <v>42</v>
      </c>
      <c r="P184" s="171">
        <f t="shared" si="11"/>
        <v>0</v>
      </c>
      <c r="Q184" s="171">
        <v>0</v>
      </c>
      <c r="R184" s="171">
        <f t="shared" si="12"/>
        <v>0</v>
      </c>
      <c r="S184" s="171">
        <v>0</v>
      </c>
      <c r="T184" s="172">
        <f t="shared" si="13"/>
        <v>0</v>
      </c>
      <c r="AR184" s="173" t="s">
        <v>168</v>
      </c>
      <c r="AT184" s="173" t="s">
        <v>263</v>
      </c>
      <c r="AU184" s="173" t="s">
        <v>86</v>
      </c>
      <c r="AY184" s="39" t="s">
        <v>150</v>
      </c>
      <c r="BE184" s="174">
        <f t="shared" si="14"/>
        <v>0</v>
      </c>
      <c r="BF184" s="174">
        <f t="shared" si="15"/>
        <v>0</v>
      </c>
      <c r="BG184" s="174">
        <f t="shared" si="16"/>
        <v>0</v>
      </c>
      <c r="BH184" s="174">
        <f t="shared" si="17"/>
        <v>0</v>
      </c>
      <c r="BI184" s="174">
        <f t="shared" si="18"/>
        <v>0</v>
      </c>
      <c r="BJ184" s="39" t="s">
        <v>8</v>
      </c>
      <c r="BK184" s="174">
        <f t="shared" si="19"/>
        <v>0</v>
      </c>
      <c r="BL184" s="39" t="s">
        <v>157</v>
      </c>
      <c r="BM184" s="173" t="s">
        <v>738</v>
      </c>
    </row>
    <row r="185" spans="2:65" s="52" customFormat="1" ht="16.5" customHeight="1" x14ac:dyDescent="0.2">
      <c r="B185" s="51"/>
      <c r="C185" s="197" t="s">
        <v>316</v>
      </c>
      <c r="D185" s="197" t="s">
        <v>263</v>
      </c>
      <c r="E185" s="198" t="s">
        <v>739</v>
      </c>
      <c r="F185" s="199" t="s">
        <v>740</v>
      </c>
      <c r="G185" s="200" t="s">
        <v>608</v>
      </c>
      <c r="H185" s="201">
        <v>3</v>
      </c>
      <c r="I185" s="26"/>
      <c r="J185" s="202">
        <f t="shared" si="10"/>
        <v>0</v>
      </c>
      <c r="K185" s="199" t="s">
        <v>1</v>
      </c>
      <c r="L185" s="203"/>
      <c r="M185" s="204" t="s">
        <v>1</v>
      </c>
      <c r="N185" s="205" t="s">
        <v>42</v>
      </c>
      <c r="P185" s="171">
        <f t="shared" si="11"/>
        <v>0</v>
      </c>
      <c r="Q185" s="171">
        <v>0</v>
      </c>
      <c r="R185" s="171">
        <f t="shared" si="12"/>
        <v>0</v>
      </c>
      <c r="S185" s="171">
        <v>0</v>
      </c>
      <c r="T185" s="172">
        <f t="shared" si="13"/>
        <v>0</v>
      </c>
      <c r="AR185" s="173" t="s">
        <v>168</v>
      </c>
      <c r="AT185" s="173" t="s">
        <v>263</v>
      </c>
      <c r="AU185" s="173" t="s">
        <v>86</v>
      </c>
      <c r="AY185" s="39" t="s">
        <v>150</v>
      </c>
      <c r="BE185" s="174">
        <f t="shared" si="14"/>
        <v>0</v>
      </c>
      <c r="BF185" s="174">
        <f t="shared" si="15"/>
        <v>0</v>
      </c>
      <c r="BG185" s="174">
        <f t="shared" si="16"/>
        <v>0</v>
      </c>
      <c r="BH185" s="174">
        <f t="shared" si="17"/>
        <v>0</v>
      </c>
      <c r="BI185" s="174">
        <f t="shared" si="18"/>
        <v>0</v>
      </c>
      <c r="BJ185" s="39" t="s">
        <v>8</v>
      </c>
      <c r="BK185" s="174">
        <f t="shared" si="19"/>
        <v>0</v>
      </c>
      <c r="BL185" s="39" t="s">
        <v>157</v>
      </c>
      <c r="BM185" s="173" t="s">
        <v>741</v>
      </c>
    </row>
    <row r="186" spans="2:65" s="52" customFormat="1" ht="16.5" customHeight="1" x14ac:dyDescent="0.2">
      <c r="B186" s="51"/>
      <c r="C186" s="197" t="s">
        <v>742</v>
      </c>
      <c r="D186" s="197" t="s">
        <v>263</v>
      </c>
      <c r="E186" s="198" t="s">
        <v>743</v>
      </c>
      <c r="F186" s="199" t="s">
        <v>744</v>
      </c>
      <c r="G186" s="200" t="s">
        <v>608</v>
      </c>
      <c r="H186" s="201">
        <v>8</v>
      </c>
      <c r="I186" s="26"/>
      <c r="J186" s="202">
        <f t="shared" si="10"/>
        <v>0</v>
      </c>
      <c r="K186" s="199" t="s">
        <v>1</v>
      </c>
      <c r="L186" s="203"/>
      <c r="M186" s="204" t="s">
        <v>1</v>
      </c>
      <c r="N186" s="205" t="s">
        <v>42</v>
      </c>
      <c r="P186" s="171">
        <f t="shared" si="11"/>
        <v>0</v>
      </c>
      <c r="Q186" s="171">
        <v>0</v>
      </c>
      <c r="R186" s="171">
        <f t="shared" si="12"/>
        <v>0</v>
      </c>
      <c r="S186" s="171">
        <v>0</v>
      </c>
      <c r="T186" s="172">
        <f t="shared" si="13"/>
        <v>0</v>
      </c>
      <c r="AR186" s="173" t="s">
        <v>168</v>
      </c>
      <c r="AT186" s="173" t="s">
        <v>263</v>
      </c>
      <c r="AU186" s="173" t="s">
        <v>86</v>
      </c>
      <c r="AY186" s="39" t="s">
        <v>150</v>
      </c>
      <c r="BE186" s="174">
        <f t="shared" si="14"/>
        <v>0</v>
      </c>
      <c r="BF186" s="174">
        <f t="shared" si="15"/>
        <v>0</v>
      </c>
      <c r="BG186" s="174">
        <f t="shared" si="16"/>
        <v>0</v>
      </c>
      <c r="BH186" s="174">
        <f t="shared" si="17"/>
        <v>0</v>
      </c>
      <c r="BI186" s="174">
        <f t="shared" si="18"/>
        <v>0</v>
      </c>
      <c r="BJ186" s="39" t="s">
        <v>8</v>
      </c>
      <c r="BK186" s="174">
        <f t="shared" si="19"/>
        <v>0</v>
      </c>
      <c r="BL186" s="39" t="s">
        <v>157</v>
      </c>
      <c r="BM186" s="173" t="s">
        <v>745</v>
      </c>
    </row>
    <row r="187" spans="2:65" s="52" customFormat="1" ht="16.5" customHeight="1" x14ac:dyDescent="0.2">
      <c r="B187" s="51"/>
      <c r="C187" s="197" t="s">
        <v>320</v>
      </c>
      <c r="D187" s="197" t="s">
        <v>263</v>
      </c>
      <c r="E187" s="198" t="s">
        <v>746</v>
      </c>
      <c r="F187" s="199" t="s">
        <v>747</v>
      </c>
      <c r="G187" s="200" t="s">
        <v>608</v>
      </c>
      <c r="H187" s="201">
        <v>21</v>
      </c>
      <c r="I187" s="26"/>
      <c r="J187" s="202">
        <f t="shared" si="10"/>
        <v>0</v>
      </c>
      <c r="K187" s="199" t="s">
        <v>1</v>
      </c>
      <c r="L187" s="203"/>
      <c r="M187" s="204" t="s">
        <v>1</v>
      </c>
      <c r="N187" s="205" t="s">
        <v>42</v>
      </c>
      <c r="P187" s="171">
        <f t="shared" si="11"/>
        <v>0</v>
      </c>
      <c r="Q187" s="171">
        <v>0</v>
      </c>
      <c r="R187" s="171">
        <f t="shared" si="12"/>
        <v>0</v>
      </c>
      <c r="S187" s="171">
        <v>0</v>
      </c>
      <c r="T187" s="172">
        <f t="shared" si="13"/>
        <v>0</v>
      </c>
      <c r="AR187" s="173" t="s">
        <v>168</v>
      </c>
      <c r="AT187" s="173" t="s">
        <v>263</v>
      </c>
      <c r="AU187" s="173" t="s">
        <v>86</v>
      </c>
      <c r="AY187" s="39" t="s">
        <v>150</v>
      </c>
      <c r="BE187" s="174">
        <f t="shared" si="14"/>
        <v>0</v>
      </c>
      <c r="BF187" s="174">
        <f t="shared" si="15"/>
        <v>0</v>
      </c>
      <c r="BG187" s="174">
        <f t="shared" si="16"/>
        <v>0</v>
      </c>
      <c r="BH187" s="174">
        <f t="shared" si="17"/>
        <v>0</v>
      </c>
      <c r="BI187" s="174">
        <f t="shared" si="18"/>
        <v>0</v>
      </c>
      <c r="BJ187" s="39" t="s">
        <v>8</v>
      </c>
      <c r="BK187" s="174">
        <f t="shared" si="19"/>
        <v>0</v>
      </c>
      <c r="BL187" s="39" t="s">
        <v>157</v>
      </c>
      <c r="BM187" s="173" t="s">
        <v>748</v>
      </c>
    </row>
    <row r="188" spans="2:65" s="52" customFormat="1" ht="16.5" customHeight="1" x14ac:dyDescent="0.2">
      <c r="B188" s="51"/>
      <c r="C188" s="197" t="s">
        <v>326</v>
      </c>
      <c r="D188" s="197" t="s">
        <v>263</v>
      </c>
      <c r="E188" s="198" t="s">
        <v>749</v>
      </c>
      <c r="F188" s="199" t="s">
        <v>750</v>
      </c>
      <c r="G188" s="200" t="s">
        <v>608</v>
      </c>
      <c r="H188" s="201">
        <v>3</v>
      </c>
      <c r="I188" s="26"/>
      <c r="J188" s="202">
        <f t="shared" si="10"/>
        <v>0</v>
      </c>
      <c r="K188" s="199" t="s">
        <v>1</v>
      </c>
      <c r="L188" s="203"/>
      <c r="M188" s="204" t="s">
        <v>1</v>
      </c>
      <c r="N188" s="205" t="s">
        <v>42</v>
      </c>
      <c r="P188" s="171">
        <f t="shared" si="11"/>
        <v>0</v>
      </c>
      <c r="Q188" s="171">
        <v>0</v>
      </c>
      <c r="R188" s="171">
        <f t="shared" si="12"/>
        <v>0</v>
      </c>
      <c r="S188" s="171">
        <v>0</v>
      </c>
      <c r="T188" s="172">
        <f t="shared" si="13"/>
        <v>0</v>
      </c>
      <c r="AR188" s="173" t="s">
        <v>168</v>
      </c>
      <c r="AT188" s="173" t="s">
        <v>263</v>
      </c>
      <c r="AU188" s="173" t="s">
        <v>86</v>
      </c>
      <c r="AY188" s="39" t="s">
        <v>150</v>
      </c>
      <c r="BE188" s="174">
        <f t="shared" si="14"/>
        <v>0</v>
      </c>
      <c r="BF188" s="174">
        <f t="shared" si="15"/>
        <v>0</v>
      </c>
      <c r="BG188" s="174">
        <f t="shared" si="16"/>
        <v>0</v>
      </c>
      <c r="BH188" s="174">
        <f t="shared" si="17"/>
        <v>0</v>
      </c>
      <c r="BI188" s="174">
        <f t="shared" si="18"/>
        <v>0</v>
      </c>
      <c r="BJ188" s="39" t="s">
        <v>8</v>
      </c>
      <c r="BK188" s="174">
        <f t="shared" si="19"/>
        <v>0</v>
      </c>
      <c r="BL188" s="39" t="s">
        <v>157</v>
      </c>
      <c r="BM188" s="173" t="s">
        <v>751</v>
      </c>
    </row>
    <row r="189" spans="2:65" s="52" customFormat="1" ht="16.5" customHeight="1" x14ac:dyDescent="0.2">
      <c r="B189" s="51"/>
      <c r="C189" s="197" t="s">
        <v>752</v>
      </c>
      <c r="D189" s="197" t="s">
        <v>263</v>
      </c>
      <c r="E189" s="198" t="s">
        <v>753</v>
      </c>
      <c r="F189" s="199" t="s">
        <v>754</v>
      </c>
      <c r="G189" s="200" t="s">
        <v>608</v>
      </c>
      <c r="H189" s="201">
        <v>1</v>
      </c>
      <c r="I189" s="26"/>
      <c r="J189" s="202">
        <f t="shared" si="10"/>
        <v>0</v>
      </c>
      <c r="K189" s="199" t="s">
        <v>1</v>
      </c>
      <c r="L189" s="203"/>
      <c r="M189" s="204" t="s">
        <v>1</v>
      </c>
      <c r="N189" s="205" t="s">
        <v>42</v>
      </c>
      <c r="P189" s="171">
        <f t="shared" si="11"/>
        <v>0</v>
      </c>
      <c r="Q189" s="171">
        <v>0</v>
      </c>
      <c r="R189" s="171">
        <f t="shared" si="12"/>
        <v>0</v>
      </c>
      <c r="S189" s="171">
        <v>0</v>
      </c>
      <c r="T189" s="172">
        <f t="shared" si="13"/>
        <v>0</v>
      </c>
      <c r="AR189" s="173" t="s">
        <v>168</v>
      </c>
      <c r="AT189" s="173" t="s">
        <v>263</v>
      </c>
      <c r="AU189" s="173" t="s">
        <v>86</v>
      </c>
      <c r="AY189" s="39" t="s">
        <v>150</v>
      </c>
      <c r="BE189" s="174">
        <f t="shared" si="14"/>
        <v>0</v>
      </c>
      <c r="BF189" s="174">
        <f t="shared" si="15"/>
        <v>0</v>
      </c>
      <c r="BG189" s="174">
        <f t="shared" si="16"/>
        <v>0</v>
      </c>
      <c r="BH189" s="174">
        <f t="shared" si="17"/>
        <v>0</v>
      </c>
      <c r="BI189" s="174">
        <f t="shared" si="18"/>
        <v>0</v>
      </c>
      <c r="BJ189" s="39" t="s">
        <v>8</v>
      </c>
      <c r="BK189" s="174">
        <f t="shared" si="19"/>
        <v>0</v>
      </c>
      <c r="BL189" s="39" t="s">
        <v>157</v>
      </c>
      <c r="BM189" s="173" t="s">
        <v>755</v>
      </c>
    </row>
    <row r="190" spans="2:65" s="52" customFormat="1" ht="16.5" customHeight="1" x14ac:dyDescent="0.2">
      <c r="B190" s="51"/>
      <c r="C190" s="197" t="s">
        <v>330</v>
      </c>
      <c r="D190" s="197" t="s">
        <v>263</v>
      </c>
      <c r="E190" s="198" t="s">
        <v>756</v>
      </c>
      <c r="F190" s="199" t="s">
        <v>757</v>
      </c>
      <c r="G190" s="200" t="s">
        <v>608</v>
      </c>
      <c r="H190" s="201">
        <v>1</v>
      </c>
      <c r="I190" s="26"/>
      <c r="J190" s="202">
        <f t="shared" si="10"/>
        <v>0</v>
      </c>
      <c r="K190" s="199" t="s">
        <v>1</v>
      </c>
      <c r="L190" s="203"/>
      <c r="M190" s="204" t="s">
        <v>1</v>
      </c>
      <c r="N190" s="205" t="s">
        <v>42</v>
      </c>
      <c r="P190" s="171">
        <f t="shared" si="11"/>
        <v>0</v>
      </c>
      <c r="Q190" s="171">
        <v>0</v>
      </c>
      <c r="R190" s="171">
        <f t="shared" si="12"/>
        <v>0</v>
      </c>
      <c r="S190" s="171">
        <v>0</v>
      </c>
      <c r="T190" s="172">
        <f t="shared" si="13"/>
        <v>0</v>
      </c>
      <c r="AR190" s="173" t="s">
        <v>168</v>
      </c>
      <c r="AT190" s="173" t="s">
        <v>263</v>
      </c>
      <c r="AU190" s="173" t="s">
        <v>86</v>
      </c>
      <c r="AY190" s="39" t="s">
        <v>150</v>
      </c>
      <c r="BE190" s="174">
        <f t="shared" si="14"/>
        <v>0</v>
      </c>
      <c r="BF190" s="174">
        <f t="shared" si="15"/>
        <v>0</v>
      </c>
      <c r="BG190" s="174">
        <f t="shared" si="16"/>
        <v>0</v>
      </c>
      <c r="BH190" s="174">
        <f t="shared" si="17"/>
        <v>0</v>
      </c>
      <c r="BI190" s="174">
        <f t="shared" si="18"/>
        <v>0</v>
      </c>
      <c r="BJ190" s="39" t="s">
        <v>8</v>
      </c>
      <c r="BK190" s="174">
        <f t="shared" si="19"/>
        <v>0</v>
      </c>
      <c r="BL190" s="39" t="s">
        <v>157</v>
      </c>
      <c r="BM190" s="173" t="s">
        <v>758</v>
      </c>
    </row>
    <row r="191" spans="2:65" s="52" customFormat="1" ht="16.5" customHeight="1" x14ac:dyDescent="0.2">
      <c r="B191" s="51"/>
      <c r="C191" s="197" t="s">
        <v>340</v>
      </c>
      <c r="D191" s="197" t="s">
        <v>263</v>
      </c>
      <c r="E191" s="198" t="s">
        <v>759</v>
      </c>
      <c r="F191" s="199" t="s">
        <v>623</v>
      </c>
      <c r="G191" s="200" t="s">
        <v>624</v>
      </c>
      <c r="H191" s="209"/>
      <c r="I191" s="216">
        <f>SUM(J152:J190)/100</f>
        <v>0</v>
      </c>
      <c r="J191" s="202">
        <f t="shared" si="10"/>
        <v>0</v>
      </c>
      <c r="K191" s="199" t="s">
        <v>1</v>
      </c>
      <c r="L191" s="203"/>
      <c r="M191" s="204" t="s">
        <v>1</v>
      </c>
      <c r="N191" s="205" t="s">
        <v>42</v>
      </c>
      <c r="P191" s="171">
        <f t="shared" si="11"/>
        <v>0</v>
      </c>
      <c r="Q191" s="171">
        <v>0</v>
      </c>
      <c r="R191" s="171">
        <f t="shared" si="12"/>
        <v>0</v>
      </c>
      <c r="S191" s="171">
        <v>0</v>
      </c>
      <c r="T191" s="172">
        <f t="shared" si="13"/>
        <v>0</v>
      </c>
      <c r="AR191" s="173" t="s">
        <v>168</v>
      </c>
      <c r="AT191" s="173" t="s">
        <v>263</v>
      </c>
      <c r="AU191" s="173" t="s">
        <v>86</v>
      </c>
      <c r="AY191" s="39" t="s">
        <v>150</v>
      </c>
      <c r="BE191" s="174">
        <f t="shared" si="14"/>
        <v>0</v>
      </c>
      <c r="BF191" s="174">
        <f t="shared" si="15"/>
        <v>0</v>
      </c>
      <c r="BG191" s="174">
        <f t="shared" si="16"/>
        <v>0</v>
      </c>
      <c r="BH191" s="174">
        <f t="shared" si="17"/>
        <v>0</v>
      </c>
      <c r="BI191" s="174">
        <f t="shared" si="18"/>
        <v>0</v>
      </c>
      <c r="BJ191" s="39" t="s">
        <v>8</v>
      </c>
      <c r="BK191" s="174">
        <f t="shared" si="19"/>
        <v>0</v>
      </c>
      <c r="BL191" s="39" t="s">
        <v>157</v>
      </c>
      <c r="BM191" s="173" t="s">
        <v>760</v>
      </c>
    </row>
    <row r="192" spans="2:65" s="52" customFormat="1" ht="16.5" customHeight="1" x14ac:dyDescent="0.2">
      <c r="B192" s="51"/>
      <c r="C192" s="197" t="s">
        <v>761</v>
      </c>
      <c r="D192" s="197" t="s">
        <v>263</v>
      </c>
      <c r="E192" s="198" t="s">
        <v>762</v>
      </c>
      <c r="F192" s="199" t="s">
        <v>628</v>
      </c>
      <c r="G192" s="200" t="s">
        <v>629</v>
      </c>
      <c r="H192" s="201">
        <v>40.590000000000003</v>
      </c>
      <c r="I192" s="26"/>
      <c r="J192" s="202">
        <f t="shared" si="10"/>
        <v>0</v>
      </c>
      <c r="K192" s="199" t="s">
        <v>1</v>
      </c>
      <c r="L192" s="203"/>
      <c r="M192" s="204" t="s">
        <v>1</v>
      </c>
      <c r="N192" s="205" t="s">
        <v>42</v>
      </c>
      <c r="P192" s="171">
        <f t="shared" si="11"/>
        <v>0</v>
      </c>
      <c r="Q192" s="171">
        <v>0</v>
      </c>
      <c r="R192" s="171">
        <f t="shared" si="12"/>
        <v>0</v>
      </c>
      <c r="S192" s="171">
        <v>0</v>
      </c>
      <c r="T192" s="172">
        <f t="shared" si="13"/>
        <v>0</v>
      </c>
      <c r="AR192" s="173" t="s">
        <v>168</v>
      </c>
      <c r="AT192" s="173" t="s">
        <v>263</v>
      </c>
      <c r="AU192" s="173" t="s">
        <v>86</v>
      </c>
      <c r="AY192" s="39" t="s">
        <v>150</v>
      </c>
      <c r="BE192" s="174">
        <f t="shared" si="14"/>
        <v>0</v>
      </c>
      <c r="BF192" s="174">
        <f t="shared" si="15"/>
        <v>0</v>
      </c>
      <c r="BG192" s="174">
        <f t="shared" si="16"/>
        <v>0</v>
      </c>
      <c r="BH192" s="174">
        <f t="shared" si="17"/>
        <v>0</v>
      </c>
      <c r="BI192" s="174">
        <f t="shared" si="18"/>
        <v>0</v>
      </c>
      <c r="BJ192" s="39" t="s">
        <v>8</v>
      </c>
      <c r="BK192" s="174">
        <f t="shared" si="19"/>
        <v>0</v>
      </c>
      <c r="BL192" s="39" t="s">
        <v>157</v>
      </c>
      <c r="BM192" s="173" t="s">
        <v>763</v>
      </c>
    </row>
    <row r="193" spans="2:65" s="152" customFormat="1" ht="22.9" customHeight="1" x14ac:dyDescent="0.2">
      <c r="B193" s="151"/>
      <c r="D193" s="153" t="s">
        <v>76</v>
      </c>
      <c r="E193" s="161" t="s">
        <v>764</v>
      </c>
      <c r="F193" s="161" t="s">
        <v>765</v>
      </c>
      <c r="I193" s="21"/>
      <c r="J193" s="162">
        <f>BK193</f>
        <v>0</v>
      </c>
      <c r="L193" s="151"/>
      <c r="M193" s="156"/>
      <c r="P193" s="157">
        <f>P194</f>
        <v>0</v>
      </c>
      <c r="R193" s="157">
        <f>R194</f>
        <v>0</v>
      </c>
      <c r="T193" s="158">
        <f>T194</f>
        <v>0</v>
      </c>
      <c r="AR193" s="153" t="s">
        <v>164</v>
      </c>
      <c r="AT193" s="159" t="s">
        <v>76</v>
      </c>
      <c r="AU193" s="159" t="s">
        <v>8</v>
      </c>
      <c r="AY193" s="153" t="s">
        <v>150</v>
      </c>
      <c r="BK193" s="160">
        <f>BK194</f>
        <v>0</v>
      </c>
    </row>
    <row r="194" spans="2:65" s="52" customFormat="1" ht="16.5" customHeight="1" x14ac:dyDescent="0.2">
      <c r="B194" s="51"/>
      <c r="C194" s="197" t="s">
        <v>344</v>
      </c>
      <c r="D194" s="197" t="s">
        <v>263</v>
      </c>
      <c r="E194" s="198" t="s">
        <v>766</v>
      </c>
      <c r="F194" s="199" t="s">
        <v>767</v>
      </c>
      <c r="G194" s="200" t="s">
        <v>624</v>
      </c>
      <c r="H194" s="209"/>
      <c r="I194" s="216">
        <f>(J151+J143)/100</f>
        <v>0</v>
      </c>
      <c r="J194" s="202">
        <f>ROUND(I194*H194,0)</f>
        <v>0</v>
      </c>
      <c r="K194" s="199" t="s">
        <v>1</v>
      </c>
      <c r="L194" s="203"/>
      <c r="M194" s="204" t="s">
        <v>1</v>
      </c>
      <c r="N194" s="205" t="s">
        <v>42</v>
      </c>
      <c r="P194" s="171">
        <f>O194*H194</f>
        <v>0</v>
      </c>
      <c r="Q194" s="171">
        <v>0</v>
      </c>
      <c r="R194" s="171">
        <f>Q194*H194</f>
        <v>0</v>
      </c>
      <c r="S194" s="171">
        <v>0</v>
      </c>
      <c r="T194" s="172">
        <f>S194*H194</f>
        <v>0</v>
      </c>
      <c r="AR194" s="173" t="s">
        <v>768</v>
      </c>
      <c r="AT194" s="173" t="s">
        <v>263</v>
      </c>
      <c r="AU194" s="173" t="s">
        <v>86</v>
      </c>
      <c r="AY194" s="39" t="s">
        <v>150</v>
      </c>
      <c r="BE194" s="174">
        <f>IF(N194="základní",J194,0)</f>
        <v>0</v>
      </c>
      <c r="BF194" s="174">
        <f>IF(N194="snížená",J194,0)</f>
        <v>0</v>
      </c>
      <c r="BG194" s="174">
        <f>IF(N194="zákl. přenesená",J194,0)</f>
        <v>0</v>
      </c>
      <c r="BH194" s="174">
        <f>IF(N194="sníž. přenesená",J194,0)</f>
        <v>0</v>
      </c>
      <c r="BI194" s="174">
        <f>IF(N194="nulová",J194,0)</f>
        <v>0</v>
      </c>
      <c r="BJ194" s="39" t="s">
        <v>8</v>
      </c>
      <c r="BK194" s="174">
        <f>ROUND(I194*H194,0)</f>
        <v>0</v>
      </c>
      <c r="BL194" s="39" t="s">
        <v>769</v>
      </c>
      <c r="BM194" s="173" t="s">
        <v>770</v>
      </c>
    </row>
    <row r="195" spans="2:65" s="152" customFormat="1" ht="22.9" customHeight="1" x14ac:dyDescent="0.2">
      <c r="B195" s="151"/>
      <c r="D195" s="153" t="s">
        <v>76</v>
      </c>
      <c r="E195" s="161" t="s">
        <v>771</v>
      </c>
      <c r="F195" s="161" t="s">
        <v>772</v>
      </c>
      <c r="I195" s="21"/>
      <c r="J195" s="162">
        <f>BK195</f>
        <v>0</v>
      </c>
      <c r="L195" s="151"/>
      <c r="M195" s="156"/>
      <c r="P195" s="157">
        <f>P196</f>
        <v>0</v>
      </c>
      <c r="R195" s="157">
        <f>R196</f>
        <v>0</v>
      </c>
      <c r="T195" s="158">
        <f>T196</f>
        <v>0</v>
      </c>
      <c r="AR195" s="153" t="s">
        <v>164</v>
      </c>
      <c r="AT195" s="159" t="s">
        <v>76</v>
      </c>
      <c r="AU195" s="159" t="s">
        <v>8</v>
      </c>
      <c r="AY195" s="153" t="s">
        <v>150</v>
      </c>
      <c r="BK195" s="160">
        <f>BK196</f>
        <v>0</v>
      </c>
    </row>
    <row r="196" spans="2:65" s="52" customFormat="1" ht="16.5" customHeight="1" x14ac:dyDescent="0.2">
      <c r="B196" s="51"/>
      <c r="C196" s="197" t="s">
        <v>351</v>
      </c>
      <c r="D196" s="197" t="s">
        <v>263</v>
      </c>
      <c r="E196" s="198" t="s">
        <v>773</v>
      </c>
      <c r="F196" s="199" t="s">
        <v>774</v>
      </c>
      <c r="G196" s="200" t="s">
        <v>624</v>
      </c>
      <c r="H196" s="209"/>
      <c r="I196" s="216">
        <f>(J151+J143)/100</f>
        <v>0</v>
      </c>
      <c r="J196" s="202">
        <f>ROUND(I196*H196,0)</f>
        <v>0</v>
      </c>
      <c r="K196" s="199" t="s">
        <v>1</v>
      </c>
      <c r="L196" s="203"/>
      <c r="M196" s="204" t="s">
        <v>1</v>
      </c>
      <c r="N196" s="205" t="s">
        <v>42</v>
      </c>
      <c r="P196" s="171">
        <f>O196*H196</f>
        <v>0</v>
      </c>
      <c r="Q196" s="171">
        <v>0</v>
      </c>
      <c r="R196" s="171">
        <f>Q196*H196</f>
        <v>0</v>
      </c>
      <c r="S196" s="171">
        <v>0</v>
      </c>
      <c r="T196" s="172">
        <f>S196*H196</f>
        <v>0</v>
      </c>
      <c r="AR196" s="173" t="s">
        <v>768</v>
      </c>
      <c r="AT196" s="173" t="s">
        <v>263</v>
      </c>
      <c r="AU196" s="173" t="s">
        <v>86</v>
      </c>
      <c r="AY196" s="39" t="s">
        <v>150</v>
      </c>
      <c r="BE196" s="174">
        <f>IF(N196="základní",J196,0)</f>
        <v>0</v>
      </c>
      <c r="BF196" s="174">
        <f>IF(N196="snížená",J196,0)</f>
        <v>0</v>
      </c>
      <c r="BG196" s="174">
        <f>IF(N196="zákl. přenesená",J196,0)</f>
        <v>0</v>
      </c>
      <c r="BH196" s="174">
        <f>IF(N196="sníž. přenesená",J196,0)</f>
        <v>0</v>
      </c>
      <c r="BI196" s="174">
        <f>IF(N196="nulová",J196,0)</f>
        <v>0</v>
      </c>
      <c r="BJ196" s="39" t="s">
        <v>8</v>
      </c>
      <c r="BK196" s="174">
        <f>ROUND(I196*H196,0)</f>
        <v>0</v>
      </c>
      <c r="BL196" s="39" t="s">
        <v>769</v>
      </c>
      <c r="BM196" s="173" t="s">
        <v>775</v>
      </c>
    </row>
    <row r="197" spans="2:65" s="152" customFormat="1" ht="22.9" customHeight="1" x14ac:dyDescent="0.2">
      <c r="B197" s="151"/>
      <c r="D197" s="153" t="s">
        <v>76</v>
      </c>
      <c r="E197" s="161" t="s">
        <v>776</v>
      </c>
      <c r="F197" s="161" t="s">
        <v>777</v>
      </c>
      <c r="I197" s="21"/>
      <c r="J197" s="162">
        <f>BK197</f>
        <v>0</v>
      </c>
      <c r="L197" s="151"/>
      <c r="M197" s="156"/>
      <c r="P197" s="157">
        <f>P198+P216+P229+P235+P242+P254</f>
        <v>0</v>
      </c>
      <c r="R197" s="157">
        <f>R198+R216+R229+R235+R242+R254</f>
        <v>0</v>
      </c>
      <c r="T197" s="158">
        <f>T198+T216+T229+T235+T242+T254</f>
        <v>0</v>
      </c>
      <c r="AR197" s="153" t="s">
        <v>164</v>
      </c>
      <c r="AT197" s="159" t="s">
        <v>76</v>
      </c>
      <c r="AU197" s="159" t="s">
        <v>8</v>
      </c>
      <c r="AY197" s="153" t="s">
        <v>150</v>
      </c>
      <c r="BK197" s="160">
        <f>BK198+BK216+BK229+BK235+BK242+BK254</f>
        <v>0</v>
      </c>
    </row>
    <row r="198" spans="2:65" s="152" customFormat="1" ht="20.85" customHeight="1" x14ac:dyDescent="0.2">
      <c r="B198" s="151"/>
      <c r="D198" s="153" t="s">
        <v>76</v>
      </c>
      <c r="E198" s="161" t="s">
        <v>778</v>
      </c>
      <c r="F198" s="161" t="s">
        <v>779</v>
      </c>
      <c r="I198" s="21"/>
      <c r="J198" s="162">
        <f>BK198</f>
        <v>0</v>
      </c>
      <c r="L198" s="151"/>
      <c r="M198" s="156"/>
      <c r="P198" s="157">
        <f>SUM(P199:P215)</f>
        <v>0</v>
      </c>
      <c r="R198" s="157">
        <f>SUM(R199:R215)</f>
        <v>0</v>
      </c>
      <c r="T198" s="158">
        <f>SUM(T199:T215)</f>
        <v>0</v>
      </c>
      <c r="AR198" s="153" t="s">
        <v>8</v>
      </c>
      <c r="AT198" s="159" t="s">
        <v>76</v>
      </c>
      <c r="AU198" s="159" t="s">
        <v>86</v>
      </c>
      <c r="AY198" s="153" t="s">
        <v>150</v>
      </c>
      <c r="BK198" s="160">
        <f>SUM(BK199:BK215)</f>
        <v>0</v>
      </c>
    </row>
    <row r="199" spans="2:65" s="52" customFormat="1" ht="16.5" customHeight="1" x14ac:dyDescent="0.2">
      <c r="B199" s="51"/>
      <c r="C199" s="197" t="s">
        <v>780</v>
      </c>
      <c r="D199" s="197" t="s">
        <v>263</v>
      </c>
      <c r="E199" s="198" t="s">
        <v>781</v>
      </c>
      <c r="F199" s="199" t="s">
        <v>782</v>
      </c>
      <c r="G199" s="200" t="s">
        <v>323</v>
      </c>
      <c r="H199" s="201">
        <v>28</v>
      </c>
      <c r="I199" s="26"/>
      <c r="J199" s="202">
        <f t="shared" ref="J199:J215" si="20">ROUND(I199*H199,0)</f>
        <v>0</v>
      </c>
      <c r="K199" s="199" t="s">
        <v>1</v>
      </c>
      <c r="L199" s="203"/>
      <c r="M199" s="204" t="s">
        <v>1</v>
      </c>
      <c r="N199" s="205" t="s">
        <v>42</v>
      </c>
      <c r="P199" s="171">
        <f t="shared" ref="P199:P215" si="21">O199*H199</f>
        <v>0</v>
      </c>
      <c r="Q199" s="171">
        <v>0</v>
      </c>
      <c r="R199" s="171">
        <f t="shared" ref="R199:R215" si="22">Q199*H199</f>
        <v>0</v>
      </c>
      <c r="S199" s="171">
        <v>0</v>
      </c>
      <c r="T199" s="172">
        <f t="shared" ref="T199:T215" si="23">S199*H199</f>
        <v>0</v>
      </c>
      <c r="AR199" s="173" t="s">
        <v>168</v>
      </c>
      <c r="AT199" s="173" t="s">
        <v>263</v>
      </c>
      <c r="AU199" s="173" t="s">
        <v>164</v>
      </c>
      <c r="AY199" s="39" t="s">
        <v>150</v>
      </c>
      <c r="BE199" s="174">
        <f t="shared" ref="BE199:BE215" si="24">IF(N199="základní",J199,0)</f>
        <v>0</v>
      </c>
      <c r="BF199" s="174">
        <f t="shared" ref="BF199:BF215" si="25">IF(N199="snížená",J199,0)</f>
        <v>0</v>
      </c>
      <c r="BG199" s="174">
        <f t="shared" ref="BG199:BG215" si="26">IF(N199="zákl. přenesená",J199,0)</f>
        <v>0</v>
      </c>
      <c r="BH199" s="174">
        <f t="shared" ref="BH199:BH215" si="27">IF(N199="sníž. přenesená",J199,0)</f>
        <v>0</v>
      </c>
      <c r="BI199" s="174">
        <f t="shared" ref="BI199:BI215" si="28">IF(N199="nulová",J199,0)</f>
        <v>0</v>
      </c>
      <c r="BJ199" s="39" t="s">
        <v>8</v>
      </c>
      <c r="BK199" s="174">
        <f t="shared" ref="BK199:BK215" si="29">ROUND(I199*H199,0)</f>
        <v>0</v>
      </c>
      <c r="BL199" s="39" t="s">
        <v>157</v>
      </c>
      <c r="BM199" s="173" t="s">
        <v>92</v>
      </c>
    </row>
    <row r="200" spans="2:65" s="52" customFormat="1" ht="16.5" customHeight="1" x14ac:dyDescent="0.2">
      <c r="B200" s="51"/>
      <c r="C200" s="197" t="s">
        <v>783</v>
      </c>
      <c r="D200" s="197" t="s">
        <v>263</v>
      </c>
      <c r="E200" s="198" t="s">
        <v>784</v>
      </c>
      <c r="F200" s="199" t="s">
        <v>785</v>
      </c>
      <c r="G200" s="200" t="s">
        <v>323</v>
      </c>
      <c r="H200" s="201">
        <v>16</v>
      </c>
      <c r="I200" s="26"/>
      <c r="J200" s="202">
        <f t="shared" si="20"/>
        <v>0</v>
      </c>
      <c r="K200" s="199" t="s">
        <v>1</v>
      </c>
      <c r="L200" s="203"/>
      <c r="M200" s="204" t="s">
        <v>1</v>
      </c>
      <c r="N200" s="205" t="s">
        <v>42</v>
      </c>
      <c r="P200" s="171">
        <f t="shared" si="21"/>
        <v>0</v>
      </c>
      <c r="Q200" s="171">
        <v>0</v>
      </c>
      <c r="R200" s="171">
        <f t="shared" si="22"/>
        <v>0</v>
      </c>
      <c r="S200" s="171">
        <v>0</v>
      </c>
      <c r="T200" s="172">
        <f t="shared" si="23"/>
        <v>0</v>
      </c>
      <c r="AR200" s="173" t="s">
        <v>168</v>
      </c>
      <c r="AT200" s="173" t="s">
        <v>263</v>
      </c>
      <c r="AU200" s="173" t="s">
        <v>164</v>
      </c>
      <c r="AY200" s="39" t="s">
        <v>150</v>
      </c>
      <c r="BE200" s="174">
        <f t="shared" si="24"/>
        <v>0</v>
      </c>
      <c r="BF200" s="174">
        <f t="shared" si="25"/>
        <v>0</v>
      </c>
      <c r="BG200" s="174">
        <f t="shared" si="26"/>
        <v>0</v>
      </c>
      <c r="BH200" s="174">
        <f t="shared" si="27"/>
        <v>0</v>
      </c>
      <c r="BI200" s="174">
        <f t="shared" si="28"/>
        <v>0</v>
      </c>
      <c r="BJ200" s="39" t="s">
        <v>8</v>
      </c>
      <c r="BK200" s="174">
        <f t="shared" si="29"/>
        <v>0</v>
      </c>
      <c r="BL200" s="39" t="s">
        <v>157</v>
      </c>
      <c r="BM200" s="173" t="s">
        <v>168</v>
      </c>
    </row>
    <row r="201" spans="2:65" s="52" customFormat="1" ht="16.5" customHeight="1" x14ac:dyDescent="0.2">
      <c r="B201" s="51"/>
      <c r="C201" s="197" t="s">
        <v>786</v>
      </c>
      <c r="D201" s="197" t="s">
        <v>263</v>
      </c>
      <c r="E201" s="198" t="s">
        <v>787</v>
      </c>
      <c r="F201" s="199" t="s">
        <v>788</v>
      </c>
      <c r="G201" s="200" t="s">
        <v>323</v>
      </c>
      <c r="H201" s="201">
        <v>28</v>
      </c>
      <c r="I201" s="26"/>
      <c r="J201" s="202">
        <f t="shared" si="20"/>
        <v>0</v>
      </c>
      <c r="K201" s="199" t="s">
        <v>1</v>
      </c>
      <c r="L201" s="203"/>
      <c r="M201" s="204" t="s">
        <v>1</v>
      </c>
      <c r="N201" s="205" t="s">
        <v>42</v>
      </c>
      <c r="P201" s="171">
        <f t="shared" si="21"/>
        <v>0</v>
      </c>
      <c r="Q201" s="171">
        <v>0</v>
      </c>
      <c r="R201" s="171">
        <f t="shared" si="22"/>
        <v>0</v>
      </c>
      <c r="S201" s="171">
        <v>0</v>
      </c>
      <c r="T201" s="172">
        <f t="shared" si="23"/>
        <v>0</v>
      </c>
      <c r="AR201" s="173" t="s">
        <v>168</v>
      </c>
      <c r="AT201" s="173" t="s">
        <v>263</v>
      </c>
      <c r="AU201" s="173" t="s">
        <v>164</v>
      </c>
      <c r="AY201" s="39" t="s">
        <v>150</v>
      </c>
      <c r="BE201" s="174">
        <f t="shared" si="24"/>
        <v>0</v>
      </c>
      <c r="BF201" s="174">
        <f t="shared" si="25"/>
        <v>0</v>
      </c>
      <c r="BG201" s="174">
        <f t="shared" si="26"/>
        <v>0</v>
      </c>
      <c r="BH201" s="174">
        <f t="shared" si="27"/>
        <v>0</v>
      </c>
      <c r="BI201" s="174">
        <f t="shared" si="28"/>
        <v>0</v>
      </c>
      <c r="BJ201" s="39" t="s">
        <v>8</v>
      </c>
      <c r="BK201" s="174">
        <f t="shared" si="29"/>
        <v>0</v>
      </c>
      <c r="BL201" s="39" t="s">
        <v>157</v>
      </c>
      <c r="BM201" s="173" t="s">
        <v>183</v>
      </c>
    </row>
    <row r="202" spans="2:65" s="52" customFormat="1" ht="16.5" customHeight="1" x14ac:dyDescent="0.2">
      <c r="B202" s="51"/>
      <c r="C202" s="197" t="s">
        <v>789</v>
      </c>
      <c r="D202" s="197" t="s">
        <v>263</v>
      </c>
      <c r="E202" s="198" t="s">
        <v>790</v>
      </c>
      <c r="F202" s="199" t="s">
        <v>791</v>
      </c>
      <c r="G202" s="200" t="s">
        <v>323</v>
      </c>
      <c r="H202" s="201">
        <v>12</v>
      </c>
      <c r="I202" s="26"/>
      <c r="J202" s="202">
        <f t="shared" si="20"/>
        <v>0</v>
      </c>
      <c r="K202" s="199" t="s">
        <v>1</v>
      </c>
      <c r="L202" s="203"/>
      <c r="M202" s="204" t="s">
        <v>1</v>
      </c>
      <c r="N202" s="205" t="s">
        <v>42</v>
      </c>
      <c r="P202" s="171">
        <f t="shared" si="21"/>
        <v>0</v>
      </c>
      <c r="Q202" s="171">
        <v>0</v>
      </c>
      <c r="R202" s="171">
        <f t="shared" si="22"/>
        <v>0</v>
      </c>
      <c r="S202" s="171">
        <v>0</v>
      </c>
      <c r="T202" s="172">
        <f t="shared" si="23"/>
        <v>0</v>
      </c>
      <c r="AR202" s="173" t="s">
        <v>168</v>
      </c>
      <c r="AT202" s="173" t="s">
        <v>263</v>
      </c>
      <c r="AU202" s="173" t="s">
        <v>164</v>
      </c>
      <c r="AY202" s="39" t="s">
        <v>150</v>
      </c>
      <c r="BE202" s="174">
        <f t="shared" si="24"/>
        <v>0</v>
      </c>
      <c r="BF202" s="174">
        <f t="shared" si="25"/>
        <v>0</v>
      </c>
      <c r="BG202" s="174">
        <f t="shared" si="26"/>
        <v>0</v>
      </c>
      <c r="BH202" s="174">
        <f t="shared" si="27"/>
        <v>0</v>
      </c>
      <c r="BI202" s="174">
        <f t="shared" si="28"/>
        <v>0</v>
      </c>
      <c r="BJ202" s="39" t="s">
        <v>8</v>
      </c>
      <c r="BK202" s="174">
        <f t="shared" si="29"/>
        <v>0</v>
      </c>
      <c r="BL202" s="39" t="s">
        <v>157</v>
      </c>
      <c r="BM202" s="173" t="s">
        <v>194</v>
      </c>
    </row>
    <row r="203" spans="2:65" s="52" customFormat="1" ht="16.5" customHeight="1" x14ac:dyDescent="0.2">
      <c r="B203" s="51"/>
      <c r="C203" s="197" t="s">
        <v>792</v>
      </c>
      <c r="D203" s="197" t="s">
        <v>263</v>
      </c>
      <c r="E203" s="198" t="s">
        <v>793</v>
      </c>
      <c r="F203" s="199" t="s">
        <v>794</v>
      </c>
      <c r="G203" s="200" t="s">
        <v>323</v>
      </c>
      <c r="H203" s="201">
        <v>6</v>
      </c>
      <c r="I203" s="26"/>
      <c r="J203" s="202">
        <f t="shared" si="20"/>
        <v>0</v>
      </c>
      <c r="K203" s="199" t="s">
        <v>1</v>
      </c>
      <c r="L203" s="203"/>
      <c r="M203" s="204" t="s">
        <v>1</v>
      </c>
      <c r="N203" s="205" t="s">
        <v>42</v>
      </c>
      <c r="P203" s="171">
        <f t="shared" si="21"/>
        <v>0</v>
      </c>
      <c r="Q203" s="171">
        <v>0</v>
      </c>
      <c r="R203" s="171">
        <f t="shared" si="22"/>
        <v>0</v>
      </c>
      <c r="S203" s="171">
        <v>0</v>
      </c>
      <c r="T203" s="172">
        <f t="shared" si="23"/>
        <v>0</v>
      </c>
      <c r="AR203" s="173" t="s">
        <v>168</v>
      </c>
      <c r="AT203" s="173" t="s">
        <v>263</v>
      </c>
      <c r="AU203" s="173" t="s">
        <v>164</v>
      </c>
      <c r="AY203" s="39" t="s">
        <v>150</v>
      </c>
      <c r="BE203" s="174">
        <f t="shared" si="24"/>
        <v>0</v>
      </c>
      <c r="BF203" s="174">
        <f t="shared" si="25"/>
        <v>0</v>
      </c>
      <c r="BG203" s="174">
        <f t="shared" si="26"/>
        <v>0</v>
      </c>
      <c r="BH203" s="174">
        <f t="shared" si="27"/>
        <v>0</v>
      </c>
      <c r="BI203" s="174">
        <f t="shared" si="28"/>
        <v>0</v>
      </c>
      <c r="BJ203" s="39" t="s">
        <v>8</v>
      </c>
      <c r="BK203" s="174">
        <f t="shared" si="29"/>
        <v>0</v>
      </c>
      <c r="BL203" s="39" t="s">
        <v>157</v>
      </c>
      <c r="BM203" s="173" t="s">
        <v>204</v>
      </c>
    </row>
    <row r="204" spans="2:65" s="52" customFormat="1" ht="16.5" customHeight="1" x14ac:dyDescent="0.2">
      <c r="B204" s="51"/>
      <c r="C204" s="197" t="s">
        <v>795</v>
      </c>
      <c r="D204" s="197" t="s">
        <v>263</v>
      </c>
      <c r="E204" s="198" t="s">
        <v>796</v>
      </c>
      <c r="F204" s="199" t="s">
        <v>797</v>
      </c>
      <c r="G204" s="200" t="s">
        <v>323</v>
      </c>
      <c r="H204" s="201">
        <v>48</v>
      </c>
      <c r="I204" s="26"/>
      <c r="J204" s="202">
        <f t="shared" si="20"/>
        <v>0</v>
      </c>
      <c r="K204" s="199" t="s">
        <v>1</v>
      </c>
      <c r="L204" s="203"/>
      <c r="M204" s="204" t="s">
        <v>1</v>
      </c>
      <c r="N204" s="205" t="s">
        <v>42</v>
      </c>
      <c r="P204" s="171">
        <f t="shared" si="21"/>
        <v>0</v>
      </c>
      <c r="Q204" s="171">
        <v>0</v>
      </c>
      <c r="R204" s="171">
        <f t="shared" si="22"/>
        <v>0</v>
      </c>
      <c r="S204" s="171">
        <v>0</v>
      </c>
      <c r="T204" s="172">
        <f t="shared" si="23"/>
        <v>0</v>
      </c>
      <c r="AR204" s="173" t="s">
        <v>168</v>
      </c>
      <c r="AT204" s="173" t="s">
        <v>263</v>
      </c>
      <c r="AU204" s="173" t="s">
        <v>164</v>
      </c>
      <c r="AY204" s="39" t="s">
        <v>150</v>
      </c>
      <c r="BE204" s="174">
        <f t="shared" si="24"/>
        <v>0</v>
      </c>
      <c r="BF204" s="174">
        <f t="shared" si="25"/>
        <v>0</v>
      </c>
      <c r="BG204" s="174">
        <f t="shared" si="26"/>
        <v>0</v>
      </c>
      <c r="BH204" s="174">
        <f t="shared" si="27"/>
        <v>0</v>
      </c>
      <c r="BI204" s="174">
        <f t="shared" si="28"/>
        <v>0</v>
      </c>
      <c r="BJ204" s="39" t="s">
        <v>8</v>
      </c>
      <c r="BK204" s="174">
        <f t="shared" si="29"/>
        <v>0</v>
      </c>
      <c r="BL204" s="39" t="s">
        <v>157</v>
      </c>
      <c r="BM204" s="173" t="s">
        <v>217</v>
      </c>
    </row>
    <row r="205" spans="2:65" s="52" customFormat="1" ht="16.5" customHeight="1" x14ac:dyDescent="0.2">
      <c r="B205" s="51"/>
      <c r="C205" s="197" t="s">
        <v>798</v>
      </c>
      <c r="D205" s="197" t="s">
        <v>263</v>
      </c>
      <c r="E205" s="198" t="s">
        <v>799</v>
      </c>
      <c r="F205" s="199" t="s">
        <v>800</v>
      </c>
      <c r="G205" s="200" t="s">
        <v>323</v>
      </c>
      <c r="H205" s="201">
        <v>14</v>
      </c>
      <c r="I205" s="26"/>
      <c r="J205" s="202">
        <f t="shared" si="20"/>
        <v>0</v>
      </c>
      <c r="K205" s="199" t="s">
        <v>1</v>
      </c>
      <c r="L205" s="203"/>
      <c r="M205" s="204" t="s">
        <v>1</v>
      </c>
      <c r="N205" s="205" t="s">
        <v>42</v>
      </c>
      <c r="P205" s="171">
        <f t="shared" si="21"/>
        <v>0</v>
      </c>
      <c r="Q205" s="171">
        <v>0</v>
      </c>
      <c r="R205" s="171">
        <f t="shared" si="22"/>
        <v>0</v>
      </c>
      <c r="S205" s="171">
        <v>0</v>
      </c>
      <c r="T205" s="172">
        <f t="shared" si="23"/>
        <v>0</v>
      </c>
      <c r="AR205" s="173" t="s">
        <v>168</v>
      </c>
      <c r="AT205" s="173" t="s">
        <v>263</v>
      </c>
      <c r="AU205" s="173" t="s">
        <v>164</v>
      </c>
      <c r="AY205" s="39" t="s">
        <v>150</v>
      </c>
      <c r="BE205" s="174">
        <f t="shared" si="24"/>
        <v>0</v>
      </c>
      <c r="BF205" s="174">
        <f t="shared" si="25"/>
        <v>0</v>
      </c>
      <c r="BG205" s="174">
        <f t="shared" si="26"/>
        <v>0</v>
      </c>
      <c r="BH205" s="174">
        <f t="shared" si="27"/>
        <v>0</v>
      </c>
      <c r="BI205" s="174">
        <f t="shared" si="28"/>
        <v>0</v>
      </c>
      <c r="BJ205" s="39" t="s">
        <v>8</v>
      </c>
      <c r="BK205" s="174">
        <f t="shared" si="29"/>
        <v>0</v>
      </c>
      <c r="BL205" s="39" t="s">
        <v>157</v>
      </c>
      <c r="BM205" s="173" t="s">
        <v>230</v>
      </c>
    </row>
    <row r="206" spans="2:65" s="52" customFormat="1" ht="16.5" customHeight="1" x14ac:dyDescent="0.2">
      <c r="B206" s="51"/>
      <c r="C206" s="197" t="s">
        <v>801</v>
      </c>
      <c r="D206" s="197" t="s">
        <v>263</v>
      </c>
      <c r="E206" s="198" t="s">
        <v>802</v>
      </c>
      <c r="F206" s="199" t="s">
        <v>803</v>
      </c>
      <c r="G206" s="200" t="s">
        <v>323</v>
      </c>
      <c r="H206" s="201">
        <v>56</v>
      </c>
      <c r="I206" s="26"/>
      <c r="J206" s="202">
        <f t="shared" si="20"/>
        <v>0</v>
      </c>
      <c r="K206" s="199" t="s">
        <v>1</v>
      </c>
      <c r="L206" s="203"/>
      <c r="M206" s="204" t="s">
        <v>1</v>
      </c>
      <c r="N206" s="205" t="s">
        <v>42</v>
      </c>
      <c r="P206" s="171">
        <f t="shared" si="21"/>
        <v>0</v>
      </c>
      <c r="Q206" s="171">
        <v>0</v>
      </c>
      <c r="R206" s="171">
        <f t="shared" si="22"/>
        <v>0</v>
      </c>
      <c r="S206" s="171">
        <v>0</v>
      </c>
      <c r="T206" s="172">
        <f t="shared" si="23"/>
        <v>0</v>
      </c>
      <c r="AR206" s="173" t="s">
        <v>168</v>
      </c>
      <c r="AT206" s="173" t="s">
        <v>263</v>
      </c>
      <c r="AU206" s="173" t="s">
        <v>164</v>
      </c>
      <c r="AY206" s="39" t="s">
        <v>150</v>
      </c>
      <c r="BE206" s="174">
        <f t="shared" si="24"/>
        <v>0</v>
      </c>
      <c r="BF206" s="174">
        <f t="shared" si="25"/>
        <v>0</v>
      </c>
      <c r="BG206" s="174">
        <f t="shared" si="26"/>
        <v>0</v>
      </c>
      <c r="BH206" s="174">
        <f t="shared" si="27"/>
        <v>0</v>
      </c>
      <c r="BI206" s="174">
        <f t="shared" si="28"/>
        <v>0</v>
      </c>
      <c r="BJ206" s="39" t="s">
        <v>8</v>
      </c>
      <c r="BK206" s="174">
        <f t="shared" si="29"/>
        <v>0</v>
      </c>
      <c r="BL206" s="39" t="s">
        <v>157</v>
      </c>
      <c r="BM206" s="173" t="s">
        <v>242</v>
      </c>
    </row>
    <row r="207" spans="2:65" s="52" customFormat="1" ht="16.5" customHeight="1" x14ac:dyDescent="0.2">
      <c r="B207" s="51"/>
      <c r="C207" s="197" t="s">
        <v>357</v>
      </c>
      <c r="D207" s="197" t="s">
        <v>263</v>
      </c>
      <c r="E207" s="198" t="s">
        <v>804</v>
      </c>
      <c r="F207" s="199" t="s">
        <v>805</v>
      </c>
      <c r="G207" s="200" t="s">
        <v>323</v>
      </c>
      <c r="H207" s="201">
        <v>14</v>
      </c>
      <c r="I207" s="26"/>
      <c r="J207" s="202">
        <f t="shared" si="20"/>
        <v>0</v>
      </c>
      <c r="K207" s="199" t="s">
        <v>1</v>
      </c>
      <c r="L207" s="203"/>
      <c r="M207" s="204" t="s">
        <v>1</v>
      </c>
      <c r="N207" s="205" t="s">
        <v>42</v>
      </c>
      <c r="P207" s="171">
        <f t="shared" si="21"/>
        <v>0</v>
      </c>
      <c r="Q207" s="171">
        <v>0</v>
      </c>
      <c r="R207" s="171">
        <f t="shared" si="22"/>
        <v>0</v>
      </c>
      <c r="S207" s="171">
        <v>0</v>
      </c>
      <c r="T207" s="172">
        <f t="shared" si="23"/>
        <v>0</v>
      </c>
      <c r="AR207" s="173" t="s">
        <v>168</v>
      </c>
      <c r="AT207" s="173" t="s">
        <v>263</v>
      </c>
      <c r="AU207" s="173" t="s">
        <v>164</v>
      </c>
      <c r="AY207" s="39" t="s">
        <v>150</v>
      </c>
      <c r="BE207" s="174">
        <f t="shared" si="24"/>
        <v>0</v>
      </c>
      <c r="BF207" s="174">
        <f t="shared" si="25"/>
        <v>0</v>
      </c>
      <c r="BG207" s="174">
        <f t="shared" si="26"/>
        <v>0</v>
      </c>
      <c r="BH207" s="174">
        <f t="shared" si="27"/>
        <v>0</v>
      </c>
      <c r="BI207" s="174">
        <f t="shared" si="28"/>
        <v>0</v>
      </c>
      <c r="BJ207" s="39" t="s">
        <v>8</v>
      </c>
      <c r="BK207" s="174">
        <f t="shared" si="29"/>
        <v>0</v>
      </c>
      <c r="BL207" s="39" t="s">
        <v>157</v>
      </c>
      <c r="BM207" s="173" t="s">
        <v>670</v>
      </c>
    </row>
    <row r="208" spans="2:65" s="52" customFormat="1" ht="16.5" customHeight="1" x14ac:dyDescent="0.2">
      <c r="B208" s="51"/>
      <c r="C208" s="197" t="s">
        <v>363</v>
      </c>
      <c r="D208" s="197" t="s">
        <v>263</v>
      </c>
      <c r="E208" s="198" t="s">
        <v>806</v>
      </c>
      <c r="F208" s="199" t="s">
        <v>807</v>
      </c>
      <c r="G208" s="200" t="s">
        <v>323</v>
      </c>
      <c r="H208" s="201">
        <v>56</v>
      </c>
      <c r="I208" s="26"/>
      <c r="J208" s="202">
        <f t="shared" si="20"/>
        <v>0</v>
      </c>
      <c r="K208" s="199" t="s">
        <v>1</v>
      </c>
      <c r="L208" s="203"/>
      <c r="M208" s="204" t="s">
        <v>1</v>
      </c>
      <c r="N208" s="205" t="s">
        <v>42</v>
      </c>
      <c r="P208" s="171">
        <f t="shared" si="21"/>
        <v>0</v>
      </c>
      <c r="Q208" s="171">
        <v>0</v>
      </c>
      <c r="R208" s="171">
        <f t="shared" si="22"/>
        <v>0</v>
      </c>
      <c r="S208" s="171">
        <v>0</v>
      </c>
      <c r="T208" s="172">
        <f t="shared" si="23"/>
        <v>0</v>
      </c>
      <c r="AR208" s="173" t="s">
        <v>168</v>
      </c>
      <c r="AT208" s="173" t="s">
        <v>263</v>
      </c>
      <c r="AU208" s="173" t="s">
        <v>164</v>
      </c>
      <c r="AY208" s="39" t="s">
        <v>150</v>
      </c>
      <c r="BE208" s="174">
        <f t="shared" si="24"/>
        <v>0</v>
      </c>
      <c r="BF208" s="174">
        <f t="shared" si="25"/>
        <v>0</v>
      </c>
      <c r="BG208" s="174">
        <f t="shared" si="26"/>
        <v>0</v>
      </c>
      <c r="BH208" s="174">
        <f t="shared" si="27"/>
        <v>0</v>
      </c>
      <c r="BI208" s="174">
        <f t="shared" si="28"/>
        <v>0</v>
      </c>
      <c r="BJ208" s="39" t="s">
        <v>8</v>
      </c>
      <c r="BK208" s="174">
        <f t="shared" si="29"/>
        <v>0</v>
      </c>
      <c r="BL208" s="39" t="s">
        <v>157</v>
      </c>
      <c r="BM208" s="173" t="s">
        <v>678</v>
      </c>
    </row>
    <row r="209" spans="2:65" s="52" customFormat="1" ht="16.5" customHeight="1" x14ac:dyDescent="0.2">
      <c r="B209" s="51"/>
      <c r="C209" s="197" t="s">
        <v>369</v>
      </c>
      <c r="D209" s="197" t="s">
        <v>263</v>
      </c>
      <c r="E209" s="198" t="s">
        <v>808</v>
      </c>
      <c r="F209" s="199" t="s">
        <v>809</v>
      </c>
      <c r="G209" s="200" t="s">
        <v>608</v>
      </c>
      <c r="H209" s="201">
        <v>48</v>
      </c>
      <c r="I209" s="26"/>
      <c r="J209" s="202">
        <f t="shared" si="20"/>
        <v>0</v>
      </c>
      <c r="K209" s="199" t="s">
        <v>1</v>
      </c>
      <c r="L209" s="203"/>
      <c r="M209" s="204" t="s">
        <v>1</v>
      </c>
      <c r="N209" s="205" t="s">
        <v>42</v>
      </c>
      <c r="P209" s="171">
        <f t="shared" si="21"/>
        <v>0</v>
      </c>
      <c r="Q209" s="171">
        <v>0</v>
      </c>
      <c r="R209" s="171">
        <f t="shared" si="22"/>
        <v>0</v>
      </c>
      <c r="S209" s="171">
        <v>0</v>
      </c>
      <c r="T209" s="172">
        <f t="shared" si="23"/>
        <v>0</v>
      </c>
      <c r="AR209" s="173" t="s">
        <v>168</v>
      </c>
      <c r="AT209" s="173" t="s">
        <v>263</v>
      </c>
      <c r="AU209" s="173" t="s">
        <v>164</v>
      </c>
      <c r="AY209" s="39" t="s">
        <v>150</v>
      </c>
      <c r="BE209" s="174">
        <f t="shared" si="24"/>
        <v>0</v>
      </c>
      <c r="BF209" s="174">
        <f t="shared" si="25"/>
        <v>0</v>
      </c>
      <c r="BG209" s="174">
        <f t="shared" si="26"/>
        <v>0</v>
      </c>
      <c r="BH209" s="174">
        <f t="shared" si="27"/>
        <v>0</v>
      </c>
      <c r="BI209" s="174">
        <f t="shared" si="28"/>
        <v>0</v>
      </c>
      <c r="BJ209" s="39" t="s">
        <v>8</v>
      </c>
      <c r="BK209" s="174">
        <f t="shared" si="29"/>
        <v>0</v>
      </c>
      <c r="BL209" s="39" t="s">
        <v>157</v>
      </c>
      <c r="BM209" s="173" t="s">
        <v>686</v>
      </c>
    </row>
    <row r="210" spans="2:65" s="52" customFormat="1" ht="16.5" customHeight="1" x14ac:dyDescent="0.2">
      <c r="B210" s="51"/>
      <c r="C210" s="197" t="s">
        <v>374</v>
      </c>
      <c r="D210" s="197" t="s">
        <v>263</v>
      </c>
      <c r="E210" s="198" t="s">
        <v>810</v>
      </c>
      <c r="F210" s="199" t="s">
        <v>811</v>
      </c>
      <c r="G210" s="200" t="s">
        <v>608</v>
      </c>
      <c r="H210" s="201">
        <v>14</v>
      </c>
      <c r="I210" s="26"/>
      <c r="J210" s="202">
        <f t="shared" si="20"/>
        <v>0</v>
      </c>
      <c r="K210" s="199" t="s">
        <v>1</v>
      </c>
      <c r="L210" s="203"/>
      <c r="M210" s="204" t="s">
        <v>1</v>
      </c>
      <c r="N210" s="205" t="s">
        <v>42</v>
      </c>
      <c r="P210" s="171">
        <f t="shared" si="21"/>
        <v>0</v>
      </c>
      <c r="Q210" s="171">
        <v>0</v>
      </c>
      <c r="R210" s="171">
        <f t="shared" si="22"/>
        <v>0</v>
      </c>
      <c r="S210" s="171">
        <v>0</v>
      </c>
      <c r="T210" s="172">
        <f t="shared" si="23"/>
        <v>0</v>
      </c>
      <c r="AR210" s="173" t="s">
        <v>168</v>
      </c>
      <c r="AT210" s="173" t="s">
        <v>263</v>
      </c>
      <c r="AU210" s="173" t="s">
        <v>164</v>
      </c>
      <c r="AY210" s="39" t="s">
        <v>150</v>
      </c>
      <c r="BE210" s="174">
        <f t="shared" si="24"/>
        <v>0</v>
      </c>
      <c r="BF210" s="174">
        <f t="shared" si="25"/>
        <v>0</v>
      </c>
      <c r="BG210" s="174">
        <f t="shared" si="26"/>
        <v>0</v>
      </c>
      <c r="BH210" s="174">
        <f t="shared" si="27"/>
        <v>0</v>
      </c>
      <c r="BI210" s="174">
        <f t="shared" si="28"/>
        <v>0</v>
      </c>
      <c r="BJ210" s="39" t="s">
        <v>8</v>
      </c>
      <c r="BK210" s="174">
        <f t="shared" si="29"/>
        <v>0</v>
      </c>
      <c r="BL210" s="39" t="s">
        <v>157</v>
      </c>
      <c r="BM210" s="173" t="s">
        <v>694</v>
      </c>
    </row>
    <row r="211" spans="2:65" s="52" customFormat="1" ht="16.5" customHeight="1" x14ac:dyDescent="0.2">
      <c r="B211" s="51"/>
      <c r="C211" s="197" t="s">
        <v>812</v>
      </c>
      <c r="D211" s="197" t="s">
        <v>263</v>
      </c>
      <c r="E211" s="198" t="s">
        <v>813</v>
      </c>
      <c r="F211" s="199" t="s">
        <v>814</v>
      </c>
      <c r="G211" s="200" t="s">
        <v>608</v>
      </c>
      <c r="H211" s="201">
        <v>60</v>
      </c>
      <c r="I211" s="26"/>
      <c r="J211" s="202">
        <f t="shared" si="20"/>
        <v>0</v>
      </c>
      <c r="K211" s="199" t="s">
        <v>1</v>
      </c>
      <c r="L211" s="203"/>
      <c r="M211" s="204" t="s">
        <v>1</v>
      </c>
      <c r="N211" s="205" t="s">
        <v>42</v>
      </c>
      <c r="P211" s="171">
        <f t="shared" si="21"/>
        <v>0</v>
      </c>
      <c r="Q211" s="171">
        <v>0</v>
      </c>
      <c r="R211" s="171">
        <f t="shared" si="22"/>
        <v>0</v>
      </c>
      <c r="S211" s="171">
        <v>0</v>
      </c>
      <c r="T211" s="172">
        <f t="shared" si="23"/>
        <v>0</v>
      </c>
      <c r="AR211" s="173" t="s">
        <v>168</v>
      </c>
      <c r="AT211" s="173" t="s">
        <v>263</v>
      </c>
      <c r="AU211" s="173" t="s">
        <v>164</v>
      </c>
      <c r="AY211" s="39" t="s">
        <v>150</v>
      </c>
      <c r="BE211" s="174">
        <f t="shared" si="24"/>
        <v>0</v>
      </c>
      <c r="BF211" s="174">
        <f t="shared" si="25"/>
        <v>0</v>
      </c>
      <c r="BG211" s="174">
        <f t="shared" si="26"/>
        <v>0</v>
      </c>
      <c r="BH211" s="174">
        <f t="shared" si="27"/>
        <v>0</v>
      </c>
      <c r="BI211" s="174">
        <f t="shared" si="28"/>
        <v>0</v>
      </c>
      <c r="BJ211" s="39" t="s">
        <v>8</v>
      </c>
      <c r="BK211" s="174">
        <f t="shared" si="29"/>
        <v>0</v>
      </c>
      <c r="BL211" s="39" t="s">
        <v>157</v>
      </c>
      <c r="BM211" s="173" t="s">
        <v>702</v>
      </c>
    </row>
    <row r="212" spans="2:65" s="52" customFormat="1" ht="16.5" customHeight="1" x14ac:dyDescent="0.2">
      <c r="B212" s="51"/>
      <c r="C212" s="197" t="s">
        <v>769</v>
      </c>
      <c r="D212" s="197" t="s">
        <v>263</v>
      </c>
      <c r="E212" s="198" t="s">
        <v>815</v>
      </c>
      <c r="F212" s="199" t="s">
        <v>816</v>
      </c>
      <c r="G212" s="200" t="s">
        <v>608</v>
      </c>
      <c r="H212" s="201">
        <v>118</v>
      </c>
      <c r="I212" s="26"/>
      <c r="J212" s="202">
        <f t="shared" si="20"/>
        <v>0</v>
      </c>
      <c r="K212" s="199" t="s">
        <v>1</v>
      </c>
      <c r="L212" s="203"/>
      <c r="M212" s="204" t="s">
        <v>1</v>
      </c>
      <c r="N212" s="205" t="s">
        <v>42</v>
      </c>
      <c r="P212" s="171">
        <f t="shared" si="21"/>
        <v>0</v>
      </c>
      <c r="Q212" s="171">
        <v>0</v>
      </c>
      <c r="R212" s="171">
        <f t="shared" si="22"/>
        <v>0</v>
      </c>
      <c r="S212" s="171">
        <v>0</v>
      </c>
      <c r="T212" s="172">
        <f t="shared" si="23"/>
        <v>0</v>
      </c>
      <c r="AR212" s="173" t="s">
        <v>168</v>
      </c>
      <c r="AT212" s="173" t="s">
        <v>263</v>
      </c>
      <c r="AU212" s="173" t="s">
        <v>164</v>
      </c>
      <c r="AY212" s="39" t="s">
        <v>150</v>
      </c>
      <c r="BE212" s="174">
        <f t="shared" si="24"/>
        <v>0</v>
      </c>
      <c r="BF212" s="174">
        <f t="shared" si="25"/>
        <v>0</v>
      </c>
      <c r="BG212" s="174">
        <f t="shared" si="26"/>
        <v>0</v>
      </c>
      <c r="BH212" s="174">
        <f t="shared" si="27"/>
        <v>0</v>
      </c>
      <c r="BI212" s="174">
        <f t="shared" si="28"/>
        <v>0</v>
      </c>
      <c r="BJ212" s="39" t="s">
        <v>8</v>
      </c>
      <c r="BK212" s="174">
        <f t="shared" si="29"/>
        <v>0</v>
      </c>
      <c r="BL212" s="39" t="s">
        <v>157</v>
      </c>
      <c r="BM212" s="173" t="s">
        <v>257</v>
      </c>
    </row>
    <row r="213" spans="2:65" s="52" customFormat="1" ht="16.5" customHeight="1" x14ac:dyDescent="0.2">
      <c r="B213" s="51"/>
      <c r="C213" s="197" t="s">
        <v>817</v>
      </c>
      <c r="D213" s="197" t="s">
        <v>263</v>
      </c>
      <c r="E213" s="198" t="s">
        <v>818</v>
      </c>
      <c r="F213" s="199" t="s">
        <v>819</v>
      </c>
      <c r="G213" s="200" t="s">
        <v>608</v>
      </c>
      <c r="H213" s="201">
        <v>16</v>
      </c>
      <c r="I213" s="26"/>
      <c r="J213" s="202">
        <f t="shared" si="20"/>
        <v>0</v>
      </c>
      <c r="K213" s="199" t="s">
        <v>1</v>
      </c>
      <c r="L213" s="203"/>
      <c r="M213" s="204" t="s">
        <v>1</v>
      </c>
      <c r="N213" s="205" t="s">
        <v>42</v>
      </c>
      <c r="P213" s="171">
        <f t="shared" si="21"/>
        <v>0</v>
      </c>
      <c r="Q213" s="171">
        <v>0</v>
      </c>
      <c r="R213" s="171">
        <f t="shared" si="22"/>
        <v>0</v>
      </c>
      <c r="S213" s="171">
        <v>0</v>
      </c>
      <c r="T213" s="172">
        <f t="shared" si="23"/>
        <v>0</v>
      </c>
      <c r="AR213" s="173" t="s">
        <v>168</v>
      </c>
      <c r="AT213" s="173" t="s">
        <v>263</v>
      </c>
      <c r="AU213" s="173" t="s">
        <v>164</v>
      </c>
      <c r="AY213" s="39" t="s">
        <v>150</v>
      </c>
      <c r="BE213" s="174">
        <f t="shared" si="24"/>
        <v>0</v>
      </c>
      <c r="BF213" s="174">
        <f t="shared" si="25"/>
        <v>0</v>
      </c>
      <c r="BG213" s="174">
        <f t="shared" si="26"/>
        <v>0</v>
      </c>
      <c r="BH213" s="174">
        <f t="shared" si="27"/>
        <v>0</v>
      </c>
      <c r="BI213" s="174">
        <f t="shared" si="28"/>
        <v>0</v>
      </c>
      <c r="BJ213" s="39" t="s">
        <v>8</v>
      </c>
      <c r="BK213" s="174">
        <f t="shared" si="29"/>
        <v>0</v>
      </c>
      <c r="BL213" s="39" t="s">
        <v>157</v>
      </c>
      <c r="BM213" s="173" t="s">
        <v>715</v>
      </c>
    </row>
    <row r="214" spans="2:65" s="52" customFormat="1" ht="16.5" customHeight="1" x14ac:dyDescent="0.2">
      <c r="B214" s="51"/>
      <c r="C214" s="197" t="s">
        <v>820</v>
      </c>
      <c r="D214" s="197" t="s">
        <v>263</v>
      </c>
      <c r="E214" s="198" t="s">
        <v>821</v>
      </c>
      <c r="F214" s="199" t="s">
        <v>822</v>
      </c>
      <c r="G214" s="200" t="s">
        <v>608</v>
      </c>
      <c r="H214" s="201">
        <v>2</v>
      </c>
      <c r="I214" s="26"/>
      <c r="J214" s="202">
        <f t="shared" si="20"/>
        <v>0</v>
      </c>
      <c r="K214" s="199" t="s">
        <v>1</v>
      </c>
      <c r="L214" s="203"/>
      <c r="M214" s="204" t="s">
        <v>1</v>
      </c>
      <c r="N214" s="205" t="s">
        <v>42</v>
      </c>
      <c r="P214" s="171">
        <f t="shared" si="21"/>
        <v>0</v>
      </c>
      <c r="Q214" s="171">
        <v>0</v>
      </c>
      <c r="R214" s="171">
        <f t="shared" si="22"/>
        <v>0</v>
      </c>
      <c r="S214" s="171">
        <v>0</v>
      </c>
      <c r="T214" s="172">
        <f t="shared" si="23"/>
        <v>0</v>
      </c>
      <c r="AR214" s="173" t="s">
        <v>168</v>
      </c>
      <c r="AT214" s="173" t="s">
        <v>263</v>
      </c>
      <c r="AU214" s="173" t="s">
        <v>164</v>
      </c>
      <c r="AY214" s="39" t="s">
        <v>150</v>
      </c>
      <c r="BE214" s="174">
        <f t="shared" si="24"/>
        <v>0</v>
      </c>
      <c r="BF214" s="174">
        <f t="shared" si="25"/>
        <v>0</v>
      </c>
      <c r="BG214" s="174">
        <f t="shared" si="26"/>
        <v>0</v>
      </c>
      <c r="BH214" s="174">
        <f t="shared" si="27"/>
        <v>0</v>
      </c>
      <c r="BI214" s="174">
        <f t="shared" si="28"/>
        <v>0</v>
      </c>
      <c r="BJ214" s="39" t="s">
        <v>8</v>
      </c>
      <c r="BK214" s="174">
        <f t="shared" si="29"/>
        <v>0</v>
      </c>
      <c r="BL214" s="39" t="s">
        <v>157</v>
      </c>
      <c r="BM214" s="173" t="s">
        <v>268</v>
      </c>
    </row>
    <row r="215" spans="2:65" s="52" customFormat="1" ht="16.5" customHeight="1" x14ac:dyDescent="0.2">
      <c r="B215" s="51"/>
      <c r="C215" s="197" t="s">
        <v>823</v>
      </c>
      <c r="D215" s="197" t="s">
        <v>263</v>
      </c>
      <c r="E215" s="198" t="s">
        <v>824</v>
      </c>
      <c r="F215" s="199" t="s">
        <v>825</v>
      </c>
      <c r="G215" s="200" t="s">
        <v>608</v>
      </c>
      <c r="H215" s="201">
        <v>28</v>
      </c>
      <c r="I215" s="26"/>
      <c r="J215" s="202">
        <f t="shared" si="20"/>
        <v>0</v>
      </c>
      <c r="K215" s="199" t="s">
        <v>1</v>
      </c>
      <c r="L215" s="203"/>
      <c r="M215" s="204" t="s">
        <v>1</v>
      </c>
      <c r="N215" s="205" t="s">
        <v>42</v>
      </c>
      <c r="P215" s="171">
        <f t="shared" si="21"/>
        <v>0</v>
      </c>
      <c r="Q215" s="171">
        <v>0</v>
      </c>
      <c r="R215" s="171">
        <f t="shared" si="22"/>
        <v>0</v>
      </c>
      <c r="S215" s="171">
        <v>0</v>
      </c>
      <c r="T215" s="172">
        <f t="shared" si="23"/>
        <v>0</v>
      </c>
      <c r="AR215" s="173" t="s">
        <v>168</v>
      </c>
      <c r="AT215" s="173" t="s">
        <v>263</v>
      </c>
      <c r="AU215" s="173" t="s">
        <v>164</v>
      </c>
      <c r="AY215" s="39" t="s">
        <v>150</v>
      </c>
      <c r="BE215" s="174">
        <f t="shared" si="24"/>
        <v>0</v>
      </c>
      <c r="BF215" s="174">
        <f t="shared" si="25"/>
        <v>0</v>
      </c>
      <c r="BG215" s="174">
        <f t="shared" si="26"/>
        <v>0</v>
      </c>
      <c r="BH215" s="174">
        <f t="shared" si="27"/>
        <v>0</v>
      </c>
      <c r="BI215" s="174">
        <f t="shared" si="28"/>
        <v>0</v>
      </c>
      <c r="BJ215" s="39" t="s">
        <v>8</v>
      </c>
      <c r="BK215" s="174">
        <f t="shared" si="29"/>
        <v>0</v>
      </c>
      <c r="BL215" s="39" t="s">
        <v>157</v>
      </c>
      <c r="BM215" s="173" t="s">
        <v>305</v>
      </c>
    </row>
    <row r="216" spans="2:65" s="152" customFormat="1" ht="20.85" customHeight="1" x14ac:dyDescent="0.2">
      <c r="B216" s="151"/>
      <c r="D216" s="153" t="s">
        <v>76</v>
      </c>
      <c r="E216" s="161" t="s">
        <v>826</v>
      </c>
      <c r="F216" s="161" t="s">
        <v>827</v>
      </c>
      <c r="I216" s="21"/>
      <c r="J216" s="162">
        <f>BK216</f>
        <v>0</v>
      </c>
      <c r="L216" s="151"/>
      <c r="M216" s="156"/>
      <c r="P216" s="157">
        <f>SUM(P217:P228)</f>
        <v>0</v>
      </c>
      <c r="R216" s="157">
        <f>SUM(R217:R228)</f>
        <v>0</v>
      </c>
      <c r="T216" s="158">
        <f>SUM(T217:T228)</f>
        <v>0</v>
      </c>
      <c r="AR216" s="153" t="s">
        <v>8</v>
      </c>
      <c r="AT216" s="159" t="s">
        <v>76</v>
      </c>
      <c r="AU216" s="159" t="s">
        <v>86</v>
      </c>
      <c r="AY216" s="153" t="s">
        <v>150</v>
      </c>
      <c r="BK216" s="160">
        <f>SUM(BK217:BK228)</f>
        <v>0</v>
      </c>
    </row>
    <row r="217" spans="2:65" s="52" customFormat="1" ht="16.5" customHeight="1" x14ac:dyDescent="0.2">
      <c r="B217" s="51"/>
      <c r="C217" s="197" t="s">
        <v>384</v>
      </c>
      <c r="D217" s="197" t="s">
        <v>263</v>
      </c>
      <c r="E217" s="198" t="s">
        <v>828</v>
      </c>
      <c r="F217" s="199" t="s">
        <v>829</v>
      </c>
      <c r="G217" s="200" t="s">
        <v>323</v>
      </c>
      <c r="H217" s="201">
        <v>19</v>
      </c>
      <c r="I217" s="26"/>
      <c r="J217" s="202">
        <f t="shared" ref="J217:J228" si="30">ROUND(I217*H217,0)</f>
        <v>0</v>
      </c>
      <c r="K217" s="199" t="s">
        <v>1</v>
      </c>
      <c r="L217" s="203"/>
      <c r="M217" s="204" t="s">
        <v>1</v>
      </c>
      <c r="N217" s="205" t="s">
        <v>42</v>
      </c>
      <c r="P217" s="171">
        <f t="shared" ref="P217:P228" si="31">O217*H217</f>
        <v>0</v>
      </c>
      <c r="Q217" s="171">
        <v>0</v>
      </c>
      <c r="R217" s="171">
        <f t="shared" ref="R217:R228" si="32">Q217*H217</f>
        <v>0</v>
      </c>
      <c r="S217" s="171">
        <v>0</v>
      </c>
      <c r="T217" s="172">
        <f t="shared" ref="T217:T228" si="33">S217*H217</f>
        <v>0</v>
      </c>
      <c r="AR217" s="173" t="s">
        <v>168</v>
      </c>
      <c r="AT217" s="173" t="s">
        <v>263</v>
      </c>
      <c r="AU217" s="173" t="s">
        <v>164</v>
      </c>
      <c r="AY217" s="39" t="s">
        <v>150</v>
      </c>
      <c r="BE217" s="174">
        <f t="shared" ref="BE217:BE228" si="34">IF(N217="základní",J217,0)</f>
        <v>0</v>
      </c>
      <c r="BF217" s="174">
        <f t="shared" ref="BF217:BF228" si="35">IF(N217="snížená",J217,0)</f>
        <v>0</v>
      </c>
      <c r="BG217" s="174">
        <f t="shared" ref="BG217:BG228" si="36">IF(N217="zákl. přenesená",J217,0)</f>
        <v>0</v>
      </c>
      <c r="BH217" s="174">
        <f t="shared" ref="BH217:BH228" si="37">IF(N217="sníž. přenesená",J217,0)</f>
        <v>0</v>
      </c>
      <c r="BI217" s="174">
        <f t="shared" ref="BI217:BI228" si="38">IF(N217="nulová",J217,0)</f>
        <v>0</v>
      </c>
      <c r="BJ217" s="39" t="s">
        <v>8</v>
      </c>
      <c r="BK217" s="174">
        <f t="shared" ref="BK217:BK228" si="39">ROUND(I217*H217,0)</f>
        <v>0</v>
      </c>
      <c r="BL217" s="39" t="s">
        <v>157</v>
      </c>
      <c r="BM217" s="173" t="s">
        <v>735</v>
      </c>
    </row>
    <row r="218" spans="2:65" s="52" customFormat="1" ht="16.5" customHeight="1" x14ac:dyDescent="0.2">
      <c r="B218" s="51"/>
      <c r="C218" s="197" t="s">
        <v>392</v>
      </c>
      <c r="D218" s="197" t="s">
        <v>263</v>
      </c>
      <c r="E218" s="198" t="s">
        <v>830</v>
      </c>
      <c r="F218" s="199" t="s">
        <v>831</v>
      </c>
      <c r="G218" s="200" t="s">
        <v>323</v>
      </c>
      <c r="H218" s="201">
        <v>1210</v>
      </c>
      <c r="I218" s="26"/>
      <c r="J218" s="202">
        <f t="shared" si="30"/>
        <v>0</v>
      </c>
      <c r="K218" s="199" t="s">
        <v>1</v>
      </c>
      <c r="L218" s="203"/>
      <c r="M218" s="204" t="s">
        <v>1</v>
      </c>
      <c r="N218" s="205" t="s">
        <v>42</v>
      </c>
      <c r="P218" s="171">
        <f t="shared" si="31"/>
        <v>0</v>
      </c>
      <c r="Q218" s="171">
        <v>0</v>
      </c>
      <c r="R218" s="171">
        <f t="shared" si="32"/>
        <v>0</v>
      </c>
      <c r="S218" s="171">
        <v>0</v>
      </c>
      <c r="T218" s="172">
        <f t="shared" si="33"/>
        <v>0</v>
      </c>
      <c r="AR218" s="173" t="s">
        <v>168</v>
      </c>
      <c r="AT218" s="173" t="s">
        <v>263</v>
      </c>
      <c r="AU218" s="173" t="s">
        <v>164</v>
      </c>
      <c r="AY218" s="39" t="s">
        <v>150</v>
      </c>
      <c r="BE218" s="174">
        <f t="shared" si="34"/>
        <v>0</v>
      </c>
      <c r="BF218" s="174">
        <f t="shared" si="35"/>
        <v>0</v>
      </c>
      <c r="BG218" s="174">
        <f t="shared" si="36"/>
        <v>0</v>
      </c>
      <c r="BH218" s="174">
        <f t="shared" si="37"/>
        <v>0</v>
      </c>
      <c r="BI218" s="174">
        <f t="shared" si="38"/>
        <v>0</v>
      </c>
      <c r="BJ218" s="39" t="s">
        <v>8</v>
      </c>
      <c r="BK218" s="174">
        <f t="shared" si="39"/>
        <v>0</v>
      </c>
      <c r="BL218" s="39" t="s">
        <v>157</v>
      </c>
      <c r="BM218" s="173" t="s">
        <v>742</v>
      </c>
    </row>
    <row r="219" spans="2:65" s="52" customFormat="1" ht="16.5" customHeight="1" x14ac:dyDescent="0.2">
      <c r="B219" s="51"/>
      <c r="C219" s="197" t="s">
        <v>832</v>
      </c>
      <c r="D219" s="197" t="s">
        <v>263</v>
      </c>
      <c r="E219" s="198" t="s">
        <v>833</v>
      </c>
      <c r="F219" s="199" t="s">
        <v>834</v>
      </c>
      <c r="G219" s="200" t="s">
        <v>323</v>
      </c>
      <c r="H219" s="201">
        <v>299</v>
      </c>
      <c r="I219" s="26"/>
      <c r="J219" s="202">
        <f t="shared" si="30"/>
        <v>0</v>
      </c>
      <c r="K219" s="199" t="s">
        <v>1</v>
      </c>
      <c r="L219" s="203"/>
      <c r="M219" s="204" t="s">
        <v>1</v>
      </c>
      <c r="N219" s="205" t="s">
        <v>42</v>
      </c>
      <c r="P219" s="171">
        <f t="shared" si="31"/>
        <v>0</v>
      </c>
      <c r="Q219" s="171">
        <v>0</v>
      </c>
      <c r="R219" s="171">
        <f t="shared" si="32"/>
        <v>0</v>
      </c>
      <c r="S219" s="171">
        <v>0</v>
      </c>
      <c r="T219" s="172">
        <f t="shared" si="33"/>
        <v>0</v>
      </c>
      <c r="AR219" s="173" t="s">
        <v>168</v>
      </c>
      <c r="AT219" s="173" t="s">
        <v>263</v>
      </c>
      <c r="AU219" s="173" t="s">
        <v>164</v>
      </c>
      <c r="AY219" s="39" t="s">
        <v>150</v>
      </c>
      <c r="BE219" s="174">
        <f t="shared" si="34"/>
        <v>0</v>
      </c>
      <c r="BF219" s="174">
        <f t="shared" si="35"/>
        <v>0</v>
      </c>
      <c r="BG219" s="174">
        <f t="shared" si="36"/>
        <v>0</v>
      </c>
      <c r="BH219" s="174">
        <f t="shared" si="37"/>
        <v>0</v>
      </c>
      <c r="BI219" s="174">
        <f t="shared" si="38"/>
        <v>0</v>
      </c>
      <c r="BJ219" s="39" t="s">
        <v>8</v>
      </c>
      <c r="BK219" s="174">
        <f t="shared" si="39"/>
        <v>0</v>
      </c>
      <c r="BL219" s="39" t="s">
        <v>157</v>
      </c>
      <c r="BM219" s="173" t="s">
        <v>326</v>
      </c>
    </row>
    <row r="220" spans="2:65" s="52" customFormat="1" ht="16.5" customHeight="1" x14ac:dyDescent="0.2">
      <c r="B220" s="51"/>
      <c r="C220" s="197" t="s">
        <v>397</v>
      </c>
      <c r="D220" s="197" t="s">
        <v>263</v>
      </c>
      <c r="E220" s="198" t="s">
        <v>835</v>
      </c>
      <c r="F220" s="199" t="s">
        <v>836</v>
      </c>
      <c r="G220" s="200" t="s">
        <v>323</v>
      </c>
      <c r="H220" s="201">
        <v>216</v>
      </c>
      <c r="I220" s="26"/>
      <c r="J220" s="202">
        <f t="shared" si="30"/>
        <v>0</v>
      </c>
      <c r="K220" s="199" t="s">
        <v>1</v>
      </c>
      <c r="L220" s="203"/>
      <c r="M220" s="204" t="s">
        <v>1</v>
      </c>
      <c r="N220" s="205" t="s">
        <v>42</v>
      </c>
      <c r="P220" s="171">
        <f t="shared" si="31"/>
        <v>0</v>
      </c>
      <c r="Q220" s="171">
        <v>0</v>
      </c>
      <c r="R220" s="171">
        <f t="shared" si="32"/>
        <v>0</v>
      </c>
      <c r="S220" s="171">
        <v>0</v>
      </c>
      <c r="T220" s="172">
        <f t="shared" si="33"/>
        <v>0</v>
      </c>
      <c r="AR220" s="173" t="s">
        <v>168</v>
      </c>
      <c r="AT220" s="173" t="s">
        <v>263</v>
      </c>
      <c r="AU220" s="173" t="s">
        <v>164</v>
      </c>
      <c r="AY220" s="39" t="s">
        <v>150</v>
      </c>
      <c r="BE220" s="174">
        <f t="shared" si="34"/>
        <v>0</v>
      </c>
      <c r="BF220" s="174">
        <f t="shared" si="35"/>
        <v>0</v>
      </c>
      <c r="BG220" s="174">
        <f t="shared" si="36"/>
        <v>0</v>
      </c>
      <c r="BH220" s="174">
        <f t="shared" si="37"/>
        <v>0</v>
      </c>
      <c r="BI220" s="174">
        <f t="shared" si="38"/>
        <v>0</v>
      </c>
      <c r="BJ220" s="39" t="s">
        <v>8</v>
      </c>
      <c r="BK220" s="174">
        <f t="shared" si="39"/>
        <v>0</v>
      </c>
      <c r="BL220" s="39" t="s">
        <v>157</v>
      </c>
      <c r="BM220" s="173" t="s">
        <v>330</v>
      </c>
    </row>
    <row r="221" spans="2:65" s="52" customFormat="1" ht="16.5" customHeight="1" x14ac:dyDescent="0.2">
      <c r="B221" s="51"/>
      <c r="C221" s="197" t="s">
        <v>402</v>
      </c>
      <c r="D221" s="197" t="s">
        <v>263</v>
      </c>
      <c r="E221" s="198" t="s">
        <v>837</v>
      </c>
      <c r="F221" s="199" t="s">
        <v>838</v>
      </c>
      <c r="G221" s="200" t="s">
        <v>323</v>
      </c>
      <c r="H221" s="201">
        <v>14</v>
      </c>
      <c r="I221" s="26"/>
      <c r="J221" s="202">
        <f t="shared" si="30"/>
        <v>0</v>
      </c>
      <c r="K221" s="199" t="s">
        <v>1</v>
      </c>
      <c r="L221" s="203"/>
      <c r="M221" s="204" t="s">
        <v>1</v>
      </c>
      <c r="N221" s="205" t="s">
        <v>42</v>
      </c>
      <c r="P221" s="171">
        <f t="shared" si="31"/>
        <v>0</v>
      </c>
      <c r="Q221" s="171">
        <v>0</v>
      </c>
      <c r="R221" s="171">
        <f t="shared" si="32"/>
        <v>0</v>
      </c>
      <c r="S221" s="171">
        <v>0</v>
      </c>
      <c r="T221" s="172">
        <f t="shared" si="33"/>
        <v>0</v>
      </c>
      <c r="AR221" s="173" t="s">
        <v>168</v>
      </c>
      <c r="AT221" s="173" t="s">
        <v>263</v>
      </c>
      <c r="AU221" s="173" t="s">
        <v>164</v>
      </c>
      <c r="AY221" s="39" t="s">
        <v>150</v>
      </c>
      <c r="BE221" s="174">
        <f t="shared" si="34"/>
        <v>0</v>
      </c>
      <c r="BF221" s="174">
        <f t="shared" si="35"/>
        <v>0</v>
      </c>
      <c r="BG221" s="174">
        <f t="shared" si="36"/>
        <v>0</v>
      </c>
      <c r="BH221" s="174">
        <f t="shared" si="37"/>
        <v>0</v>
      </c>
      <c r="BI221" s="174">
        <f t="shared" si="38"/>
        <v>0</v>
      </c>
      <c r="BJ221" s="39" t="s">
        <v>8</v>
      </c>
      <c r="BK221" s="174">
        <f t="shared" si="39"/>
        <v>0</v>
      </c>
      <c r="BL221" s="39" t="s">
        <v>157</v>
      </c>
      <c r="BM221" s="173" t="s">
        <v>761</v>
      </c>
    </row>
    <row r="222" spans="2:65" s="52" customFormat="1" ht="16.5" customHeight="1" x14ac:dyDescent="0.2">
      <c r="B222" s="51"/>
      <c r="C222" s="197" t="s">
        <v>407</v>
      </c>
      <c r="D222" s="197" t="s">
        <v>263</v>
      </c>
      <c r="E222" s="198" t="s">
        <v>839</v>
      </c>
      <c r="F222" s="199" t="s">
        <v>840</v>
      </c>
      <c r="G222" s="200" t="s">
        <v>323</v>
      </c>
      <c r="H222" s="201">
        <v>42</v>
      </c>
      <c r="I222" s="26"/>
      <c r="J222" s="202">
        <f t="shared" si="30"/>
        <v>0</v>
      </c>
      <c r="K222" s="199" t="s">
        <v>1</v>
      </c>
      <c r="L222" s="203"/>
      <c r="M222" s="204" t="s">
        <v>1</v>
      </c>
      <c r="N222" s="205" t="s">
        <v>42</v>
      </c>
      <c r="P222" s="171">
        <f t="shared" si="31"/>
        <v>0</v>
      </c>
      <c r="Q222" s="171">
        <v>0</v>
      </c>
      <c r="R222" s="171">
        <f t="shared" si="32"/>
        <v>0</v>
      </c>
      <c r="S222" s="171">
        <v>0</v>
      </c>
      <c r="T222" s="172">
        <f t="shared" si="33"/>
        <v>0</v>
      </c>
      <c r="AR222" s="173" t="s">
        <v>168</v>
      </c>
      <c r="AT222" s="173" t="s">
        <v>263</v>
      </c>
      <c r="AU222" s="173" t="s">
        <v>164</v>
      </c>
      <c r="AY222" s="39" t="s">
        <v>150</v>
      </c>
      <c r="BE222" s="174">
        <f t="shared" si="34"/>
        <v>0</v>
      </c>
      <c r="BF222" s="174">
        <f t="shared" si="35"/>
        <v>0</v>
      </c>
      <c r="BG222" s="174">
        <f t="shared" si="36"/>
        <v>0</v>
      </c>
      <c r="BH222" s="174">
        <f t="shared" si="37"/>
        <v>0</v>
      </c>
      <c r="BI222" s="174">
        <f t="shared" si="38"/>
        <v>0</v>
      </c>
      <c r="BJ222" s="39" t="s">
        <v>8</v>
      </c>
      <c r="BK222" s="174">
        <f t="shared" si="39"/>
        <v>0</v>
      </c>
      <c r="BL222" s="39" t="s">
        <v>157</v>
      </c>
      <c r="BM222" s="173" t="s">
        <v>351</v>
      </c>
    </row>
    <row r="223" spans="2:65" s="52" customFormat="1" ht="16.5" customHeight="1" x14ac:dyDescent="0.2">
      <c r="B223" s="51"/>
      <c r="C223" s="197" t="s">
        <v>411</v>
      </c>
      <c r="D223" s="197" t="s">
        <v>263</v>
      </c>
      <c r="E223" s="198" t="s">
        <v>841</v>
      </c>
      <c r="F223" s="199" t="s">
        <v>842</v>
      </c>
      <c r="G223" s="200" t="s">
        <v>323</v>
      </c>
      <c r="H223" s="201">
        <v>440</v>
      </c>
      <c r="I223" s="26"/>
      <c r="J223" s="202">
        <f t="shared" si="30"/>
        <v>0</v>
      </c>
      <c r="K223" s="199" t="s">
        <v>1</v>
      </c>
      <c r="L223" s="203"/>
      <c r="M223" s="204" t="s">
        <v>1</v>
      </c>
      <c r="N223" s="205" t="s">
        <v>42</v>
      </c>
      <c r="P223" s="171">
        <f t="shared" si="31"/>
        <v>0</v>
      </c>
      <c r="Q223" s="171">
        <v>0</v>
      </c>
      <c r="R223" s="171">
        <f t="shared" si="32"/>
        <v>0</v>
      </c>
      <c r="S223" s="171">
        <v>0</v>
      </c>
      <c r="T223" s="172">
        <f t="shared" si="33"/>
        <v>0</v>
      </c>
      <c r="AR223" s="173" t="s">
        <v>168</v>
      </c>
      <c r="AT223" s="173" t="s">
        <v>263</v>
      </c>
      <c r="AU223" s="173" t="s">
        <v>164</v>
      </c>
      <c r="AY223" s="39" t="s">
        <v>150</v>
      </c>
      <c r="BE223" s="174">
        <f t="shared" si="34"/>
        <v>0</v>
      </c>
      <c r="BF223" s="174">
        <f t="shared" si="35"/>
        <v>0</v>
      </c>
      <c r="BG223" s="174">
        <f t="shared" si="36"/>
        <v>0</v>
      </c>
      <c r="BH223" s="174">
        <f t="shared" si="37"/>
        <v>0</v>
      </c>
      <c r="BI223" s="174">
        <f t="shared" si="38"/>
        <v>0</v>
      </c>
      <c r="BJ223" s="39" t="s">
        <v>8</v>
      </c>
      <c r="BK223" s="174">
        <f t="shared" si="39"/>
        <v>0</v>
      </c>
      <c r="BL223" s="39" t="s">
        <v>157</v>
      </c>
      <c r="BM223" s="173" t="s">
        <v>783</v>
      </c>
    </row>
    <row r="224" spans="2:65" s="52" customFormat="1" ht="16.5" customHeight="1" x14ac:dyDescent="0.2">
      <c r="B224" s="51"/>
      <c r="C224" s="197" t="s">
        <v>843</v>
      </c>
      <c r="D224" s="197" t="s">
        <v>263</v>
      </c>
      <c r="E224" s="198" t="s">
        <v>844</v>
      </c>
      <c r="F224" s="199" t="s">
        <v>845</v>
      </c>
      <c r="G224" s="200" t="s">
        <v>323</v>
      </c>
      <c r="H224" s="201">
        <v>6</v>
      </c>
      <c r="I224" s="26"/>
      <c r="J224" s="202">
        <f t="shared" si="30"/>
        <v>0</v>
      </c>
      <c r="K224" s="199" t="s">
        <v>1</v>
      </c>
      <c r="L224" s="203"/>
      <c r="M224" s="204" t="s">
        <v>1</v>
      </c>
      <c r="N224" s="205" t="s">
        <v>42</v>
      </c>
      <c r="P224" s="171">
        <f t="shared" si="31"/>
        <v>0</v>
      </c>
      <c r="Q224" s="171">
        <v>0</v>
      </c>
      <c r="R224" s="171">
        <f t="shared" si="32"/>
        <v>0</v>
      </c>
      <c r="S224" s="171">
        <v>0</v>
      </c>
      <c r="T224" s="172">
        <f t="shared" si="33"/>
        <v>0</v>
      </c>
      <c r="AR224" s="173" t="s">
        <v>168</v>
      </c>
      <c r="AT224" s="173" t="s">
        <v>263</v>
      </c>
      <c r="AU224" s="173" t="s">
        <v>164</v>
      </c>
      <c r="AY224" s="39" t="s">
        <v>150</v>
      </c>
      <c r="BE224" s="174">
        <f t="shared" si="34"/>
        <v>0</v>
      </c>
      <c r="BF224" s="174">
        <f t="shared" si="35"/>
        <v>0</v>
      </c>
      <c r="BG224" s="174">
        <f t="shared" si="36"/>
        <v>0</v>
      </c>
      <c r="BH224" s="174">
        <f t="shared" si="37"/>
        <v>0</v>
      </c>
      <c r="BI224" s="174">
        <f t="shared" si="38"/>
        <v>0</v>
      </c>
      <c r="BJ224" s="39" t="s">
        <v>8</v>
      </c>
      <c r="BK224" s="174">
        <f t="shared" si="39"/>
        <v>0</v>
      </c>
      <c r="BL224" s="39" t="s">
        <v>157</v>
      </c>
      <c r="BM224" s="173" t="s">
        <v>789</v>
      </c>
    </row>
    <row r="225" spans="2:65" s="52" customFormat="1" ht="16.5" customHeight="1" x14ac:dyDescent="0.2">
      <c r="B225" s="51"/>
      <c r="C225" s="197" t="s">
        <v>418</v>
      </c>
      <c r="D225" s="197" t="s">
        <v>263</v>
      </c>
      <c r="E225" s="198" t="s">
        <v>846</v>
      </c>
      <c r="F225" s="199" t="s">
        <v>847</v>
      </c>
      <c r="G225" s="200" t="s">
        <v>323</v>
      </c>
      <c r="H225" s="201">
        <v>73</v>
      </c>
      <c r="I225" s="26"/>
      <c r="J225" s="202">
        <f t="shared" si="30"/>
        <v>0</v>
      </c>
      <c r="K225" s="199" t="s">
        <v>1</v>
      </c>
      <c r="L225" s="203"/>
      <c r="M225" s="204" t="s">
        <v>1</v>
      </c>
      <c r="N225" s="205" t="s">
        <v>42</v>
      </c>
      <c r="P225" s="171">
        <f t="shared" si="31"/>
        <v>0</v>
      </c>
      <c r="Q225" s="171">
        <v>0</v>
      </c>
      <c r="R225" s="171">
        <f t="shared" si="32"/>
        <v>0</v>
      </c>
      <c r="S225" s="171">
        <v>0</v>
      </c>
      <c r="T225" s="172">
        <f t="shared" si="33"/>
        <v>0</v>
      </c>
      <c r="AR225" s="173" t="s">
        <v>168</v>
      </c>
      <c r="AT225" s="173" t="s">
        <v>263</v>
      </c>
      <c r="AU225" s="173" t="s">
        <v>164</v>
      </c>
      <c r="AY225" s="39" t="s">
        <v>150</v>
      </c>
      <c r="BE225" s="174">
        <f t="shared" si="34"/>
        <v>0</v>
      </c>
      <c r="BF225" s="174">
        <f t="shared" si="35"/>
        <v>0</v>
      </c>
      <c r="BG225" s="174">
        <f t="shared" si="36"/>
        <v>0</v>
      </c>
      <c r="BH225" s="174">
        <f t="shared" si="37"/>
        <v>0</v>
      </c>
      <c r="BI225" s="174">
        <f t="shared" si="38"/>
        <v>0</v>
      </c>
      <c r="BJ225" s="39" t="s">
        <v>8</v>
      </c>
      <c r="BK225" s="174">
        <f t="shared" si="39"/>
        <v>0</v>
      </c>
      <c r="BL225" s="39" t="s">
        <v>157</v>
      </c>
      <c r="BM225" s="173" t="s">
        <v>795</v>
      </c>
    </row>
    <row r="226" spans="2:65" s="52" customFormat="1" ht="16.5" customHeight="1" x14ac:dyDescent="0.2">
      <c r="B226" s="51"/>
      <c r="C226" s="197" t="s">
        <v>422</v>
      </c>
      <c r="D226" s="197" t="s">
        <v>263</v>
      </c>
      <c r="E226" s="198" t="s">
        <v>848</v>
      </c>
      <c r="F226" s="199" t="s">
        <v>849</v>
      </c>
      <c r="G226" s="200" t="s">
        <v>323</v>
      </c>
      <c r="H226" s="201">
        <v>16</v>
      </c>
      <c r="I226" s="26"/>
      <c r="J226" s="202">
        <f t="shared" si="30"/>
        <v>0</v>
      </c>
      <c r="K226" s="199" t="s">
        <v>1</v>
      </c>
      <c r="L226" s="203"/>
      <c r="M226" s="204" t="s">
        <v>1</v>
      </c>
      <c r="N226" s="205" t="s">
        <v>42</v>
      </c>
      <c r="P226" s="171">
        <f t="shared" si="31"/>
        <v>0</v>
      </c>
      <c r="Q226" s="171">
        <v>0</v>
      </c>
      <c r="R226" s="171">
        <f t="shared" si="32"/>
        <v>0</v>
      </c>
      <c r="S226" s="171">
        <v>0</v>
      </c>
      <c r="T226" s="172">
        <f t="shared" si="33"/>
        <v>0</v>
      </c>
      <c r="AR226" s="173" t="s">
        <v>168</v>
      </c>
      <c r="AT226" s="173" t="s">
        <v>263</v>
      </c>
      <c r="AU226" s="173" t="s">
        <v>164</v>
      </c>
      <c r="AY226" s="39" t="s">
        <v>150</v>
      </c>
      <c r="BE226" s="174">
        <f t="shared" si="34"/>
        <v>0</v>
      </c>
      <c r="BF226" s="174">
        <f t="shared" si="35"/>
        <v>0</v>
      </c>
      <c r="BG226" s="174">
        <f t="shared" si="36"/>
        <v>0</v>
      </c>
      <c r="BH226" s="174">
        <f t="shared" si="37"/>
        <v>0</v>
      </c>
      <c r="BI226" s="174">
        <f t="shared" si="38"/>
        <v>0</v>
      </c>
      <c r="BJ226" s="39" t="s">
        <v>8</v>
      </c>
      <c r="BK226" s="174">
        <f t="shared" si="39"/>
        <v>0</v>
      </c>
      <c r="BL226" s="39" t="s">
        <v>157</v>
      </c>
      <c r="BM226" s="173" t="s">
        <v>801</v>
      </c>
    </row>
    <row r="227" spans="2:65" s="52" customFormat="1" ht="16.5" customHeight="1" x14ac:dyDescent="0.2">
      <c r="B227" s="51"/>
      <c r="C227" s="197" t="s">
        <v>429</v>
      </c>
      <c r="D227" s="197" t="s">
        <v>263</v>
      </c>
      <c r="E227" s="198" t="s">
        <v>850</v>
      </c>
      <c r="F227" s="199" t="s">
        <v>851</v>
      </c>
      <c r="G227" s="200" t="s">
        <v>323</v>
      </c>
      <c r="H227" s="201">
        <v>45</v>
      </c>
      <c r="I227" s="26"/>
      <c r="J227" s="202">
        <f t="shared" si="30"/>
        <v>0</v>
      </c>
      <c r="K227" s="199" t="s">
        <v>1</v>
      </c>
      <c r="L227" s="203"/>
      <c r="M227" s="204" t="s">
        <v>1</v>
      </c>
      <c r="N227" s="205" t="s">
        <v>42</v>
      </c>
      <c r="P227" s="171">
        <f t="shared" si="31"/>
        <v>0</v>
      </c>
      <c r="Q227" s="171">
        <v>0</v>
      </c>
      <c r="R227" s="171">
        <f t="shared" si="32"/>
        <v>0</v>
      </c>
      <c r="S227" s="171">
        <v>0</v>
      </c>
      <c r="T227" s="172">
        <f t="shared" si="33"/>
        <v>0</v>
      </c>
      <c r="AR227" s="173" t="s">
        <v>168</v>
      </c>
      <c r="AT227" s="173" t="s">
        <v>263</v>
      </c>
      <c r="AU227" s="173" t="s">
        <v>164</v>
      </c>
      <c r="AY227" s="39" t="s">
        <v>150</v>
      </c>
      <c r="BE227" s="174">
        <f t="shared" si="34"/>
        <v>0</v>
      </c>
      <c r="BF227" s="174">
        <f t="shared" si="35"/>
        <v>0</v>
      </c>
      <c r="BG227" s="174">
        <f t="shared" si="36"/>
        <v>0</v>
      </c>
      <c r="BH227" s="174">
        <f t="shared" si="37"/>
        <v>0</v>
      </c>
      <c r="BI227" s="174">
        <f t="shared" si="38"/>
        <v>0</v>
      </c>
      <c r="BJ227" s="39" t="s">
        <v>8</v>
      </c>
      <c r="BK227" s="174">
        <f t="shared" si="39"/>
        <v>0</v>
      </c>
      <c r="BL227" s="39" t="s">
        <v>157</v>
      </c>
      <c r="BM227" s="173" t="s">
        <v>363</v>
      </c>
    </row>
    <row r="228" spans="2:65" s="52" customFormat="1" ht="16.5" customHeight="1" x14ac:dyDescent="0.2">
      <c r="B228" s="51"/>
      <c r="C228" s="197" t="s">
        <v>433</v>
      </c>
      <c r="D228" s="197" t="s">
        <v>263</v>
      </c>
      <c r="E228" s="198" t="s">
        <v>852</v>
      </c>
      <c r="F228" s="199" t="s">
        <v>853</v>
      </c>
      <c r="G228" s="200" t="s">
        <v>323</v>
      </c>
      <c r="H228" s="201">
        <v>36</v>
      </c>
      <c r="I228" s="26"/>
      <c r="J228" s="202">
        <f t="shared" si="30"/>
        <v>0</v>
      </c>
      <c r="K228" s="199" t="s">
        <v>1</v>
      </c>
      <c r="L228" s="203"/>
      <c r="M228" s="204" t="s">
        <v>1</v>
      </c>
      <c r="N228" s="205" t="s">
        <v>42</v>
      </c>
      <c r="P228" s="171">
        <f t="shared" si="31"/>
        <v>0</v>
      </c>
      <c r="Q228" s="171">
        <v>0</v>
      </c>
      <c r="R228" s="171">
        <f t="shared" si="32"/>
        <v>0</v>
      </c>
      <c r="S228" s="171">
        <v>0</v>
      </c>
      <c r="T228" s="172">
        <f t="shared" si="33"/>
        <v>0</v>
      </c>
      <c r="AR228" s="173" t="s">
        <v>168</v>
      </c>
      <c r="AT228" s="173" t="s">
        <v>263</v>
      </c>
      <c r="AU228" s="173" t="s">
        <v>164</v>
      </c>
      <c r="AY228" s="39" t="s">
        <v>150</v>
      </c>
      <c r="BE228" s="174">
        <f t="shared" si="34"/>
        <v>0</v>
      </c>
      <c r="BF228" s="174">
        <f t="shared" si="35"/>
        <v>0</v>
      </c>
      <c r="BG228" s="174">
        <f t="shared" si="36"/>
        <v>0</v>
      </c>
      <c r="BH228" s="174">
        <f t="shared" si="37"/>
        <v>0</v>
      </c>
      <c r="BI228" s="174">
        <f t="shared" si="38"/>
        <v>0</v>
      </c>
      <c r="BJ228" s="39" t="s">
        <v>8</v>
      </c>
      <c r="BK228" s="174">
        <f t="shared" si="39"/>
        <v>0</v>
      </c>
      <c r="BL228" s="39" t="s">
        <v>157</v>
      </c>
      <c r="BM228" s="173" t="s">
        <v>374</v>
      </c>
    </row>
    <row r="229" spans="2:65" s="152" customFormat="1" ht="20.85" customHeight="1" x14ac:dyDescent="0.2">
      <c r="B229" s="151"/>
      <c r="D229" s="153" t="s">
        <v>76</v>
      </c>
      <c r="E229" s="161" t="s">
        <v>854</v>
      </c>
      <c r="F229" s="161" t="s">
        <v>855</v>
      </c>
      <c r="I229" s="21"/>
      <c r="J229" s="162">
        <f>BK229</f>
        <v>0</v>
      </c>
      <c r="L229" s="151"/>
      <c r="M229" s="156"/>
      <c r="P229" s="157">
        <f>SUM(P230:P234)</f>
        <v>0</v>
      </c>
      <c r="R229" s="157">
        <f>SUM(R230:R234)</f>
        <v>0</v>
      </c>
      <c r="T229" s="158">
        <f>SUM(T230:T234)</f>
        <v>0</v>
      </c>
      <c r="AR229" s="153" t="s">
        <v>8</v>
      </c>
      <c r="AT229" s="159" t="s">
        <v>76</v>
      </c>
      <c r="AU229" s="159" t="s">
        <v>86</v>
      </c>
      <c r="AY229" s="153" t="s">
        <v>150</v>
      </c>
      <c r="BK229" s="160">
        <f>SUM(BK230:BK234)</f>
        <v>0</v>
      </c>
    </row>
    <row r="230" spans="2:65" s="52" customFormat="1" ht="16.5" customHeight="1" x14ac:dyDescent="0.2">
      <c r="B230" s="51"/>
      <c r="C230" s="197" t="s">
        <v>437</v>
      </c>
      <c r="D230" s="197" t="s">
        <v>263</v>
      </c>
      <c r="E230" s="198" t="s">
        <v>856</v>
      </c>
      <c r="F230" s="199" t="s">
        <v>857</v>
      </c>
      <c r="G230" s="200" t="s">
        <v>608</v>
      </c>
      <c r="H230" s="201">
        <v>3</v>
      </c>
      <c r="I230" s="26"/>
      <c r="J230" s="202">
        <f>ROUND(I230*H230,0)</f>
        <v>0</v>
      </c>
      <c r="K230" s="199" t="s">
        <v>1</v>
      </c>
      <c r="L230" s="203"/>
      <c r="M230" s="204" t="s">
        <v>1</v>
      </c>
      <c r="N230" s="205" t="s">
        <v>42</v>
      </c>
      <c r="P230" s="171">
        <f>O230*H230</f>
        <v>0</v>
      </c>
      <c r="Q230" s="171">
        <v>0</v>
      </c>
      <c r="R230" s="171">
        <f>Q230*H230</f>
        <v>0</v>
      </c>
      <c r="S230" s="171">
        <v>0</v>
      </c>
      <c r="T230" s="172">
        <f>S230*H230</f>
        <v>0</v>
      </c>
      <c r="AR230" s="173" t="s">
        <v>168</v>
      </c>
      <c r="AT230" s="173" t="s">
        <v>263</v>
      </c>
      <c r="AU230" s="173" t="s">
        <v>164</v>
      </c>
      <c r="AY230" s="39" t="s">
        <v>150</v>
      </c>
      <c r="BE230" s="174">
        <f>IF(N230="základní",J230,0)</f>
        <v>0</v>
      </c>
      <c r="BF230" s="174">
        <f>IF(N230="snížená",J230,0)</f>
        <v>0</v>
      </c>
      <c r="BG230" s="174">
        <f>IF(N230="zákl. přenesená",J230,0)</f>
        <v>0</v>
      </c>
      <c r="BH230" s="174">
        <f>IF(N230="sníž. přenesená",J230,0)</f>
        <v>0</v>
      </c>
      <c r="BI230" s="174">
        <f>IF(N230="nulová",J230,0)</f>
        <v>0</v>
      </c>
      <c r="BJ230" s="39" t="s">
        <v>8</v>
      </c>
      <c r="BK230" s="174">
        <f>ROUND(I230*H230,0)</f>
        <v>0</v>
      </c>
      <c r="BL230" s="39" t="s">
        <v>157</v>
      </c>
      <c r="BM230" s="173" t="s">
        <v>769</v>
      </c>
    </row>
    <row r="231" spans="2:65" s="52" customFormat="1" ht="16.5" customHeight="1" x14ac:dyDescent="0.2">
      <c r="B231" s="51"/>
      <c r="C231" s="197" t="s">
        <v>443</v>
      </c>
      <c r="D231" s="197" t="s">
        <v>263</v>
      </c>
      <c r="E231" s="198" t="s">
        <v>858</v>
      </c>
      <c r="F231" s="199" t="s">
        <v>859</v>
      </c>
      <c r="G231" s="200" t="s">
        <v>608</v>
      </c>
      <c r="H231" s="201">
        <v>1</v>
      </c>
      <c r="I231" s="26"/>
      <c r="J231" s="202">
        <f>ROUND(I231*H231,0)</f>
        <v>0</v>
      </c>
      <c r="K231" s="199" t="s">
        <v>1</v>
      </c>
      <c r="L231" s="203"/>
      <c r="M231" s="204" t="s">
        <v>1</v>
      </c>
      <c r="N231" s="205" t="s">
        <v>42</v>
      </c>
      <c r="P231" s="171">
        <f>O231*H231</f>
        <v>0</v>
      </c>
      <c r="Q231" s="171">
        <v>0</v>
      </c>
      <c r="R231" s="171">
        <f>Q231*H231</f>
        <v>0</v>
      </c>
      <c r="S231" s="171">
        <v>0</v>
      </c>
      <c r="T231" s="172">
        <f>S231*H231</f>
        <v>0</v>
      </c>
      <c r="AR231" s="173" t="s">
        <v>168</v>
      </c>
      <c r="AT231" s="173" t="s">
        <v>263</v>
      </c>
      <c r="AU231" s="173" t="s">
        <v>164</v>
      </c>
      <c r="AY231" s="39" t="s">
        <v>150</v>
      </c>
      <c r="BE231" s="174">
        <f>IF(N231="základní",J231,0)</f>
        <v>0</v>
      </c>
      <c r="BF231" s="174">
        <f>IF(N231="snížená",J231,0)</f>
        <v>0</v>
      </c>
      <c r="BG231" s="174">
        <f>IF(N231="zákl. přenesená",J231,0)</f>
        <v>0</v>
      </c>
      <c r="BH231" s="174">
        <f>IF(N231="sníž. přenesená",J231,0)</f>
        <v>0</v>
      </c>
      <c r="BI231" s="174">
        <f>IF(N231="nulová",J231,0)</f>
        <v>0</v>
      </c>
      <c r="BJ231" s="39" t="s">
        <v>8</v>
      </c>
      <c r="BK231" s="174">
        <f>ROUND(I231*H231,0)</f>
        <v>0</v>
      </c>
      <c r="BL231" s="39" t="s">
        <v>157</v>
      </c>
      <c r="BM231" s="173" t="s">
        <v>820</v>
      </c>
    </row>
    <row r="232" spans="2:65" s="52" customFormat="1" ht="16.5" customHeight="1" x14ac:dyDescent="0.2">
      <c r="B232" s="51"/>
      <c r="C232" s="197" t="s">
        <v>447</v>
      </c>
      <c r="D232" s="197" t="s">
        <v>263</v>
      </c>
      <c r="E232" s="198" t="s">
        <v>860</v>
      </c>
      <c r="F232" s="199" t="s">
        <v>861</v>
      </c>
      <c r="G232" s="200" t="s">
        <v>608</v>
      </c>
      <c r="H232" s="201">
        <v>3</v>
      </c>
      <c r="I232" s="26"/>
      <c r="J232" s="202">
        <f>ROUND(I232*H232,0)</f>
        <v>0</v>
      </c>
      <c r="K232" s="199" t="s">
        <v>1</v>
      </c>
      <c r="L232" s="203"/>
      <c r="M232" s="204" t="s">
        <v>1</v>
      </c>
      <c r="N232" s="205" t="s">
        <v>42</v>
      </c>
      <c r="P232" s="171">
        <f>O232*H232</f>
        <v>0</v>
      </c>
      <c r="Q232" s="171">
        <v>0</v>
      </c>
      <c r="R232" s="171">
        <f>Q232*H232</f>
        <v>0</v>
      </c>
      <c r="S232" s="171">
        <v>0</v>
      </c>
      <c r="T232" s="172">
        <f>S232*H232</f>
        <v>0</v>
      </c>
      <c r="AR232" s="173" t="s">
        <v>168</v>
      </c>
      <c r="AT232" s="173" t="s">
        <v>263</v>
      </c>
      <c r="AU232" s="173" t="s">
        <v>164</v>
      </c>
      <c r="AY232" s="39" t="s">
        <v>150</v>
      </c>
      <c r="BE232" s="174">
        <f>IF(N232="základní",J232,0)</f>
        <v>0</v>
      </c>
      <c r="BF232" s="174">
        <f>IF(N232="snížená",J232,0)</f>
        <v>0</v>
      </c>
      <c r="BG232" s="174">
        <f>IF(N232="zákl. přenesená",J232,0)</f>
        <v>0</v>
      </c>
      <c r="BH232" s="174">
        <f>IF(N232="sníž. přenesená",J232,0)</f>
        <v>0</v>
      </c>
      <c r="BI232" s="174">
        <f>IF(N232="nulová",J232,0)</f>
        <v>0</v>
      </c>
      <c r="BJ232" s="39" t="s">
        <v>8</v>
      </c>
      <c r="BK232" s="174">
        <f>ROUND(I232*H232,0)</f>
        <v>0</v>
      </c>
      <c r="BL232" s="39" t="s">
        <v>157</v>
      </c>
      <c r="BM232" s="173" t="s">
        <v>384</v>
      </c>
    </row>
    <row r="233" spans="2:65" s="52" customFormat="1" ht="21.75" customHeight="1" x14ac:dyDescent="0.2">
      <c r="B233" s="51"/>
      <c r="C233" s="197" t="s">
        <v>451</v>
      </c>
      <c r="D233" s="197" t="s">
        <v>263</v>
      </c>
      <c r="E233" s="198" t="s">
        <v>862</v>
      </c>
      <c r="F233" s="199" t="s">
        <v>863</v>
      </c>
      <c r="G233" s="200" t="s">
        <v>608</v>
      </c>
      <c r="H233" s="201">
        <v>35</v>
      </c>
      <c r="I233" s="26"/>
      <c r="J233" s="202">
        <f>ROUND(I233*H233,0)</f>
        <v>0</v>
      </c>
      <c r="K233" s="199" t="s">
        <v>1</v>
      </c>
      <c r="L233" s="203"/>
      <c r="M233" s="204" t="s">
        <v>1</v>
      </c>
      <c r="N233" s="205" t="s">
        <v>42</v>
      </c>
      <c r="P233" s="171">
        <f>O233*H233</f>
        <v>0</v>
      </c>
      <c r="Q233" s="171">
        <v>0</v>
      </c>
      <c r="R233" s="171">
        <f>Q233*H233</f>
        <v>0</v>
      </c>
      <c r="S233" s="171">
        <v>0</v>
      </c>
      <c r="T233" s="172">
        <f>S233*H233</f>
        <v>0</v>
      </c>
      <c r="AR233" s="173" t="s">
        <v>168</v>
      </c>
      <c r="AT233" s="173" t="s">
        <v>263</v>
      </c>
      <c r="AU233" s="173" t="s">
        <v>164</v>
      </c>
      <c r="AY233" s="39" t="s">
        <v>150</v>
      </c>
      <c r="BE233" s="174">
        <f>IF(N233="základní",J233,0)</f>
        <v>0</v>
      </c>
      <c r="BF233" s="174">
        <f>IF(N233="snížená",J233,0)</f>
        <v>0</v>
      </c>
      <c r="BG233" s="174">
        <f>IF(N233="zákl. přenesená",J233,0)</f>
        <v>0</v>
      </c>
      <c r="BH233" s="174">
        <f>IF(N233="sníž. přenesená",J233,0)</f>
        <v>0</v>
      </c>
      <c r="BI233" s="174">
        <f>IF(N233="nulová",J233,0)</f>
        <v>0</v>
      </c>
      <c r="BJ233" s="39" t="s">
        <v>8</v>
      </c>
      <c r="BK233" s="174">
        <f>ROUND(I233*H233,0)</f>
        <v>0</v>
      </c>
      <c r="BL233" s="39" t="s">
        <v>157</v>
      </c>
      <c r="BM233" s="173" t="s">
        <v>832</v>
      </c>
    </row>
    <row r="234" spans="2:65" s="52" customFormat="1" ht="21.75" customHeight="1" x14ac:dyDescent="0.2">
      <c r="B234" s="51"/>
      <c r="C234" s="197" t="s">
        <v>456</v>
      </c>
      <c r="D234" s="197" t="s">
        <v>263</v>
      </c>
      <c r="E234" s="198" t="s">
        <v>864</v>
      </c>
      <c r="F234" s="199" t="s">
        <v>865</v>
      </c>
      <c r="G234" s="200" t="s">
        <v>608</v>
      </c>
      <c r="H234" s="201">
        <v>20</v>
      </c>
      <c r="I234" s="26"/>
      <c r="J234" s="202">
        <f>ROUND(I234*H234,0)</f>
        <v>0</v>
      </c>
      <c r="K234" s="199" t="s">
        <v>1</v>
      </c>
      <c r="L234" s="203"/>
      <c r="M234" s="204" t="s">
        <v>1</v>
      </c>
      <c r="N234" s="205" t="s">
        <v>42</v>
      </c>
      <c r="P234" s="171">
        <f>O234*H234</f>
        <v>0</v>
      </c>
      <c r="Q234" s="171">
        <v>0</v>
      </c>
      <c r="R234" s="171">
        <f>Q234*H234</f>
        <v>0</v>
      </c>
      <c r="S234" s="171">
        <v>0</v>
      </c>
      <c r="T234" s="172">
        <f>S234*H234</f>
        <v>0</v>
      </c>
      <c r="AR234" s="173" t="s">
        <v>168</v>
      </c>
      <c r="AT234" s="173" t="s">
        <v>263</v>
      </c>
      <c r="AU234" s="173" t="s">
        <v>164</v>
      </c>
      <c r="AY234" s="39" t="s">
        <v>150</v>
      </c>
      <c r="BE234" s="174">
        <f>IF(N234="základní",J234,0)</f>
        <v>0</v>
      </c>
      <c r="BF234" s="174">
        <f>IF(N234="snížená",J234,0)</f>
        <v>0</v>
      </c>
      <c r="BG234" s="174">
        <f>IF(N234="zákl. přenesená",J234,0)</f>
        <v>0</v>
      </c>
      <c r="BH234" s="174">
        <f>IF(N234="sníž. přenesená",J234,0)</f>
        <v>0</v>
      </c>
      <c r="BI234" s="174">
        <f>IF(N234="nulová",J234,0)</f>
        <v>0</v>
      </c>
      <c r="BJ234" s="39" t="s">
        <v>8</v>
      </c>
      <c r="BK234" s="174">
        <f>ROUND(I234*H234,0)</f>
        <v>0</v>
      </c>
      <c r="BL234" s="39" t="s">
        <v>157</v>
      </c>
      <c r="BM234" s="173" t="s">
        <v>402</v>
      </c>
    </row>
    <row r="235" spans="2:65" s="152" customFormat="1" ht="20.85" customHeight="1" x14ac:dyDescent="0.2">
      <c r="B235" s="151"/>
      <c r="D235" s="153" t="s">
        <v>76</v>
      </c>
      <c r="E235" s="161" t="s">
        <v>866</v>
      </c>
      <c r="F235" s="161" t="s">
        <v>867</v>
      </c>
      <c r="I235" s="21"/>
      <c r="J235" s="162">
        <f>BK235</f>
        <v>0</v>
      </c>
      <c r="L235" s="151"/>
      <c r="M235" s="156"/>
      <c r="P235" s="157">
        <f>SUM(P236:P241)</f>
        <v>0</v>
      </c>
      <c r="R235" s="157">
        <f>SUM(R236:R241)</f>
        <v>0</v>
      </c>
      <c r="T235" s="158">
        <f>SUM(T236:T241)</f>
        <v>0</v>
      </c>
      <c r="AR235" s="153" t="s">
        <v>8</v>
      </c>
      <c r="AT235" s="159" t="s">
        <v>76</v>
      </c>
      <c r="AU235" s="159" t="s">
        <v>86</v>
      </c>
      <c r="AY235" s="153" t="s">
        <v>150</v>
      </c>
      <c r="BK235" s="160">
        <f>SUM(BK236:BK241)</f>
        <v>0</v>
      </c>
    </row>
    <row r="236" spans="2:65" s="52" customFormat="1" ht="16.5" customHeight="1" x14ac:dyDescent="0.2">
      <c r="B236" s="51"/>
      <c r="C236" s="197" t="s">
        <v>460</v>
      </c>
      <c r="D236" s="197" t="s">
        <v>263</v>
      </c>
      <c r="E236" s="198" t="s">
        <v>868</v>
      </c>
      <c r="F236" s="199" t="s">
        <v>869</v>
      </c>
      <c r="G236" s="200" t="s">
        <v>608</v>
      </c>
      <c r="H236" s="201">
        <v>16</v>
      </c>
      <c r="I236" s="26"/>
      <c r="J236" s="202">
        <f t="shared" ref="J236:J241" si="40">ROUND(I236*H236,0)</f>
        <v>0</v>
      </c>
      <c r="K236" s="199" t="s">
        <v>1</v>
      </c>
      <c r="L236" s="203"/>
      <c r="M236" s="204" t="s">
        <v>1</v>
      </c>
      <c r="N236" s="205" t="s">
        <v>42</v>
      </c>
      <c r="P236" s="171">
        <f t="shared" ref="P236:P241" si="41">O236*H236</f>
        <v>0</v>
      </c>
      <c r="Q236" s="171">
        <v>0</v>
      </c>
      <c r="R236" s="171">
        <f t="shared" ref="R236:R241" si="42">Q236*H236</f>
        <v>0</v>
      </c>
      <c r="S236" s="171">
        <v>0</v>
      </c>
      <c r="T236" s="172">
        <f t="shared" ref="T236:T241" si="43">S236*H236</f>
        <v>0</v>
      </c>
      <c r="AR236" s="173" t="s">
        <v>168</v>
      </c>
      <c r="AT236" s="173" t="s">
        <v>263</v>
      </c>
      <c r="AU236" s="173" t="s">
        <v>164</v>
      </c>
      <c r="AY236" s="39" t="s">
        <v>150</v>
      </c>
      <c r="BE236" s="174">
        <f t="shared" ref="BE236:BE241" si="44">IF(N236="základní",J236,0)</f>
        <v>0</v>
      </c>
      <c r="BF236" s="174">
        <f t="shared" ref="BF236:BF241" si="45">IF(N236="snížená",J236,0)</f>
        <v>0</v>
      </c>
      <c r="BG236" s="174">
        <f t="shared" ref="BG236:BG241" si="46">IF(N236="zákl. přenesená",J236,0)</f>
        <v>0</v>
      </c>
      <c r="BH236" s="174">
        <f t="shared" ref="BH236:BH241" si="47">IF(N236="sníž. přenesená",J236,0)</f>
        <v>0</v>
      </c>
      <c r="BI236" s="174">
        <f t="shared" ref="BI236:BI241" si="48">IF(N236="nulová",J236,0)</f>
        <v>0</v>
      </c>
      <c r="BJ236" s="39" t="s">
        <v>8</v>
      </c>
      <c r="BK236" s="174">
        <f t="shared" ref="BK236:BK241" si="49">ROUND(I236*H236,0)</f>
        <v>0</v>
      </c>
      <c r="BL236" s="39" t="s">
        <v>157</v>
      </c>
      <c r="BM236" s="173" t="s">
        <v>411</v>
      </c>
    </row>
    <row r="237" spans="2:65" s="52" customFormat="1" ht="16.5" customHeight="1" x14ac:dyDescent="0.2">
      <c r="B237" s="51"/>
      <c r="C237" s="197" t="s">
        <v>464</v>
      </c>
      <c r="D237" s="197" t="s">
        <v>263</v>
      </c>
      <c r="E237" s="198" t="s">
        <v>870</v>
      </c>
      <c r="F237" s="199" t="s">
        <v>871</v>
      </c>
      <c r="G237" s="200" t="s">
        <v>608</v>
      </c>
      <c r="H237" s="201">
        <v>4</v>
      </c>
      <c r="I237" s="26"/>
      <c r="J237" s="202">
        <f t="shared" si="40"/>
        <v>0</v>
      </c>
      <c r="K237" s="199" t="s">
        <v>1</v>
      </c>
      <c r="L237" s="203"/>
      <c r="M237" s="204" t="s">
        <v>1</v>
      </c>
      <c r="N237" s="205" t="s">
        <v>42</v>
      </c>
      <c r="P237" s="171">
        <f t="shared" si="41"/>
        <v>0</v>
      </c>
      <c r="Q237" s="171">
        <v>0</v>
      </c>
      <c r="R237" s="171">
        <f t="shared" si="42"/>
        <v>0</v>
      </c>
      <c r="S237" s="171">
        <v>0</v>
      </c>
      <c r="T237" s="172">
        <f t="shared" si="43"/>
        <v>0</v>
      </c>
      <c r="AR237" s="173" t="s">
        <v>168</v>
      </c>
      <c r="AT237" s="173" t="s">
        <v>263</v>
      </c>
      <c r="AU237" s="173" t="s">
        <v>164</v>
      </c>
      <c r="AY237" s="39" t="s">
        <v>150</v>
      </c>
      <c r="BE237" s="174">
        <f t="shared" si="44"/>
        <v>0</v>
      </c>
      <c r="BF237" s="174">
        <f t="shared" si="45"/>
        <v>0</v>
      </c>
      <c r="BG237" s="174">
        <f t="shared" si="46"/>
        <v>0</v>
      </c>
      <c r="BH237" s="174">
        <f t="shared" si="47"/>
        <v>0</v>
      </c>
      <c r="BI237" s="174">
        <f t="shared" si="48"/>
        <v>0</v>
      </c>
      <c r="BJ237" s="39" t="s">
        <v>8</v>
      </c>
      <c r="BK237" s="174">
        <f t="shared" si="49"/>
        <v>0</v>
      </c>
      <c r="BL237" s="39" t="s">
        <v>157</v>
      </c>
      <c r="BM237" s="173" t="s">
        <v>418</v>
      </c>
    </row>
    <row r="238" spans="2:65" s="52" customFormat="1" ht="16.5" customHeight="1" x14ac:dyDescent="0.2">
      <c r="B238" s="51"/>
      <c r="C238" s="197" t="s">
        <v>468</v>
      </c>
      <c r="D238" s="197" t="s">
        <v>263</v>
      </c>
      <c r="E238" s="198" t="s">
        <v>872</v>
      </c>
      <c r="F238" s="199" t="s">
        <v>873</v>
      </c>
      <c r="G238" s="200" t="s">
        <v>608</v>
      </c>
      <c r="H238" s="201">
        <v>3</v>
      </c>
      <c r="I238" s="26"/>
      <c r="J238" s="202">
        <f t="shared" si="40"/>
        <v>0</v>
      </c>
      <c r="K238" s="199" t="s">
        <v>1</v>
      </c>
      <c r="L238" s="203"/>
      <c r="M238" s="204" t="s">
        <v>1</v>
      </c>
      <c r="N238" s="205" t="s">
        <v>42</v>
      </c>
      <c r="P238" s="171">
        <f t="shared" si="41"/>
        <v>0</v>
      </c>
      <c r="Q238" s="171">
        <v>0</v>
      </c>
      <c r="R238" s="171">
        <f t="shared" si="42"/>
        <v>0</v>
      </c>
      <c r="S238" s="171">
        <v>0</v>
      </c>
      <c r="T238" s="172">
        <f t="shared" si="43"/>
        <v>0</v>
      </c>
      <c r="AR238" s="173" t="s">
        <v>168</v>
      </c>
      <c r="AT238" s="173" t="s">
        <v>263</v>
      </c>
      <c r="AU238" s="173" t="s">
        <v>164</v>
      </c>
      <c r="AY238" s="39" t="s">
        <v>150</v>
      </c>
      <c r="BE238" s="174">
        <f t="shared" si="44"/>
        <v>0</v>
      </c>
      <c r="BF238" s="174">
        <f t="shared" si="45"/>
        <v>0</v>
      </c>
      <c r="BG238" s="174">
        <f t="shared" si="46"/>
        <v>0</v>
      </c>
      <c r="BH238" s="174">
        <f t="shared" si="47"/>
        <v>0</v>
      </c>
      <c r="BI238" s="174">
        <f t="shared" si="48"/>
        <v>0</v>
      </c>
      <c r="BJ238" s="39" t="s">
        <v>8</v>
      </c>
      <c r="BK238" s="174">
        <f t="shared" si="49"/>
        <v>0</v>
      </c>
      <c r="BL238" s="39" t="s">
        <v>157</v>
      </c>
      <c r="BM238" s="173" t="s">
        <v>429</v>
      </c>
    </row>
    <row r="239" spans="2:65" s="52" customFormat="1" ht="16.5" customHeight="1" x14ac:dyDescent="0.2">
      <c r="B239" s="51"/>
      <c r="C239" s="197" t="s">
        <v>474</v>
      </c>
      <c r="D239" s="197" t="s">
        <v>263</v>
      </c>
      <c r="E239" s="198" t="s">
        <v>874</v>
      </c>
      <c r="F239" s="199" t="s">
        <v>875</v>
      </c>
      <c r="G239" s="200" t="s">
        <v>608</v>
      </c>
      <c r="H239" s="201">
        <v>3</v>
      </c>
      <c r="I239" s="26"/>
      <c r="J239" s="202">
        <f t="shared" si="40"/>
        <v>0</v>
      </c>
      <c r="K239" s="199" t="s">
        <v>1</v>
      </c>
      <c r="L239" s="203"/>
      <c r="M239" s="204" t="s">
        <v>1</v>
      </c>
      <c r="N239" s="205" t="s">
        <v>42</v>
      </c>
      <c r="P239" s="171">
        <f t="shared" si="41"/>
        <v>0</v>
      </c>
      <c r="Q239" s="171">
        <v>0</v>
      </c>
      <c r="R239" s="171">
        <f t="shared" si="42"/>
        <v>0</v>
      </c>
      <c r="S239" s="171">
        <v>0</v>
      </c>
      <c r="T239" s="172">
        <f t="shared" si="43"/>
        <v>0</v>
      </c>
      <c r="AR239" s="173" t="s">
        <v>168</v>
      </c>
      <c r="AT239" s="173" t="s">
        <v>263</v>
      </c>
      <c r="AU239" s="173" t="s">
        <v>164</v>
      </c>
      <c r="AY239" s="39" t="s">
        <v>150</v>
      </c>
      <c r="BE239" s="174">
        <f t="shared" si="44"/>
        <v>0</v>
      </c>
      <c r="BF239" s="174">
        <f t="shared" si="45"/>
        <v>0</v>
      </c>
      <c r="BG239" s="174">
        <f t="shared" si="46"/>
        <v>0</v>
      </c>
      <c r="BH239" s="174">
        <f t="shared" si="47"/>
        <v>0</v>
      </c>
      <c r="BI239" s="174">
        <f t="shared" si="48"/>
        <v>0</v>
      </c>
      <c r="BJ239" s="39" t="s">
        <v>8</v>
      </c>
      <c r="BK239" s="174">
        <f t="shared" si="49"/>
        <v>0</v>
      </c>
      <c r="BL239" s="39" t="s">
        <v>157</v>
      </c>
      <c r="BM239" s="173" t="s">
        <v>437</v>
      </c>
    </row>
    <row r="240" spans="2:65" s="52" customFormat="1" ht="16.5" customHeight="1" x14ac:dyDescent="0.2">
      <c r="B240" s="51"/>
      <c r="C240" s="197" t="s">
        <v>876</v>
      </c>
      <c r="D240" s="197" t="s">
        <v>263</v>
      </c>
      <c r="E240" s="198" t="s">
        <v>877</v>
      </c>
      <c r="F240" s="199" t="s">
        <v>878</v>
      </c>
      <c r="G240" s="200" t="s">
        <v>608</v>
      </c>
      <c r="H240" s="201">
        <v>3</v>
      </c>
      <c r="I240" s="26"/>
      <c r="J240" s="202">
        <f t="shared" si="40"/>
        <v>0</v>
      </c>
      <c r="K240" s="199" t="s">
        <v>1</v>
      </c>
      <c r="L240" s="203"/>
      <c r="M240" s="204" t="s">
        <v>1</v>
      </c>
      <c r="N240" s="205" t="s">
        <v>42</v>
      </c>
      <c r="P240" s="171">
        <f t="shared" si="41"/>
        <v>0</v>
      </c>
      <c r="Q240" s="171">
        <v>0</v>
      </c>
      <c r="R240" s="171">
        <f t="shared" si="42"/>
        <v>0</v>
      </c>
      <c r="S240" s="171">
        <v>0</v>
      </c>
      <c r="T240" s="172">
        <f t="shared" si="43"/>
        <v>0</v>
      </c>
      <c r="AR240" s="173" t="s">
        <v>168</v>
      </c>
      <c r="AT240" s="173" t="s">
        <v>263</v>
      </c>
      <c r="AU240" s="173" t="s">
        <v>164</v>
      </c>
      <c r="AY240" s="39" t="s">
        <v>150</v>
      </c>
      <c r="BE240" s="174">
        <f t="shared" si="44"/>
        <v>0</v>
      </c>
      <c r="BF240" s="174">
        <f t="shared" si="45"/>
        <v>0</v>
      </c>
      <c r="BG240" s="174">
        <f t="shared" si="46"/>
        <v>0</v>
      </c>
      <c r="BH240" s="174">
        <f t="shared" si="47"/>
        <v>0</v>
      </c>
      <c r="BI240" s="174">
        <f t="shared" si="48"/>
        <v>0</v>
      </c>
      <c r="BJ240" s="39" t="s">
        <v>8</v>
      </c>
      <c r="BK240" s="174">
        <f t="shared" si="49"/>
        <v>0</v>
      </c>
      <c r="BL240" s="39" t="s">
        <v>157</v>
      </c>
      <c r="BM240" s="173" t="s">
        <v>447</v>
      </c>
    </row>
    <row r="241" spans="2:65" s="52" customFormat="1" ht="16.5" customHeight="1" x14ac:dyDescent="0.2">
      <c r="B241" s="51"/>
      <c r="C241" s="197" t="s">
        <v>879</v>
      </c>
      <c r="D241" s="197" t="s">
        <v>263</v>
      </c>
      <c r="E241" s="198" t="s">
        <v>880</v>
      </c>
      <c r="F241" s="199" t="s">
        <v>881</v>
      </c>
      <c r="G241" s="200" t="s">
        <v>608</v>
      </c>
      <c r="H241" s="201">
        <v>16</v>
      </c>
      <c r="I241" s="26"/>
      <c r="J241" s="202">
        <f t="shared" si="40"/>
        <v>0</v>
      </c>
      <c r="K241" s="199" t="s">
        <v>1</v>
      </c>
      <c r="L241" s="203"/>
      <c r="M241" s="204" t="s">
        <v>1</v>
      </c>
      <c r="N241" s="205" t="s">
        <v>42</v>
      </c>
      <c r="P241" s="171">
        <f t="shared" si="41"/>
        <v>0</v>
      </c>
      <c r="Q241" s="171">
        <v>0</v>
      </c>
      <c r="R241" s="171">
        <f t="shared" si="42"/>
        <v>0</v>
      </c>
      <c r="S241" s="171">
        <v>0</v>
      </c>
      <c r="T241" s="172">
        <f t="shared" si="43"/>
        <v>0</v>
      </c>
      <c r="AR241" s="173" t="s">
        <v>168</v>
      </c>
      <c r="AT241" s="173" t="s">
        <v>263</v>
      </c>
      <c r="AU241" s="173" t="s">
        <v>164</v>
      </c>
      <c r="AY241" s="39" t="s">
        <v>150</v>
      </c>
      <c r="BE241" s="174">
        <f t="shared" si="44"/>
        <v>0</v>
      </c>
      <c r="BF241" s="174">
        <f t="shared" si="45"/>
        <v>0</v>
      </c>
      <c r="BG241" s="174">
        <f t="shared" si="46"/>
        <v>0</v>
      </c>
      <c r="BH241" s="174">
        <f t="shared" si="47"/>
        <v>0</v>
      </c>
      <c r="BI241" s="174">
        <f t="shared" si="48"/>
        <v>0</v>
      </c>
      <c r="BJ241" s="39" t="s">
        <v>8</v>
      </c>
      <c r="BK241" s="174">
        <f t="shared" si="49"/>
        <v>0</v>
      </c>
      <c r="BL241" s="39" t="s">
        <v>157</v>
      </c>
      <c r="BM241" s="173" t="s">
        <v>456</v>
      </c>
    </row>
    <row r="242" spans="2:65" s="152" customFormat="1" ht="20.85" customHeight="1" x14ac:dyDescent="0.2">
      <c r="B242" s="151"/>
      <c r="D242" s="153" t="s">
        <v>76</v>
      </c>
      <c r="E242" s="161" t="s">
        <v>882</v>
      </c>
      <c r="F242" s="161" t="s">
        <v>883</v>
      </c>
      <c r="I242" s="21"/>
      <c r="J242" s="162">
        <f>BK242</f>
        <v>0</v>
      </c>
      <c r="L242" s="151"/>
      <c r="M242" s="156"/>
      <c r="P242" s="157">
        <f>SUM(P243:P253)</f>
        <v>0</v>
      </c>
      <c r="R242" s="157">
        <f>SUM(R243:R253)</f>
        <v>0</v>
      </c>
      <c r="T242" s="158">
        <f>SUM(T243:T253)</f>
        <v>0</v>
      </c>
      <c r="AR242" s="153" t="s">
        <v>8</v>
      </c>
      <c r="AT242" s="159" t="s">
        <v>76</v>
      </c>
      <c r="AU242" s="159" t="s">
        <v>86</v>
      </c>
      <c r="AY242" s="153" t="s">
        <v>150</v>
      </c>
      <c r="BK242" s="160">
        <f>SUM(BK243:BK253)</f>
        <v>0</v>
      </c>
    </row>
    <row r="243" spans="2:65" s="52" customFormat="1" ht="16.5" customHeight="1" x14ac:dyDescent="0.2">
      <c r="B243" s="51"/>
      <c r="C243" s="197" t="s">
        <v>884</v>
      </c>
      <c r="D243" s="197" t="s">
        <v>263</v>
      </c>
      <c r="E243" s="198" t="s">
        <v>885</v>
      </c>
      <c r="F243" s="199" t="s">
        <v>886</v>
      </c>
      <c r="G243" s="200" t="s">
        <v>608</v>
      </c>
      <c r="H243" s="201">
        <v>1</v>
      </c>
      <c r="I243" s="26"/>
      <c r="J243" s="202">
        <f t="shared" ref="J243:J253" si="50">ROUND(I243*H243,0)</f>
        <v>0</v>
      </c>
      <c r="K243" s="199" t="s">
        <v>1</v>
      </c>
      <c r="L243" s="203"/>
      <c r="M243" s="204" t="s">
        <v>1</v>
      </c>
      <c r="N243" s="205" t="s">
        <v>42</v>
      </c>
      <c r="P243" s="171">
        <f t="shared" ref="P243:P253" si="51">O243*H243</f>
        <v>0</v>
      </c>
      <c r="Q243" s="171">
        <v>0</v>
      </c>
      <c r="R243" s="171">
        <f t="shared" ref="R243:R253" si="52">Q243*H243</f>
        <v>0</v>
      </c>
      <c r="S243" s="171">
        <v>0</v>
      </c>
      <c r="T243" s="172">
        <f t="shared" ref="T243:T253" si="53">S243*H243</f>
        <v>0</v>
      </c>
      <c r="AR243" s="173" t="s">
        <v>168</v>
      </c>
      <c r="AT243" s="173" t="s">
        <v>263</v>
      </c>
      <c r="AU243" s="173" t="s">
        <v>164</v>
      </c>
      <c r="AY243" s="39" t="s">
        <v>150</v>
      </c>
      <c r="BE243" s="174">
        <f t="shared" ref="BE243:BE253" si="54">IF(N243="základní",J243,0)</f>
        <v>0</v>
      </c>
      <c r="BF243" s="174">
        <f t="shared" ref="BF243:BF253" si="55">IF(N243="snížená",J243,0)</f>
        <v>0</v>
      </c>
      <c r="BG243" s="174">
        <f t="shared" ref="BG243:BG253" si="56">IF(N243="zákl. přenesená",J243,0)</f>
        <v>0</v>
      </c>
      <c r="BH243" s="174">
        <f t="shared" ref="BH243:BH253" si="57">IF(N243="sníž. přenesená",J243,0)</f>
        <v>0</v>
      </c>
      <c r="BI243" s="174">
        <f t="shared" ref="BI243:BI253" si="58">IF(N243="nulová",J243,0)</f>
        <v>0</v>
      </c>
      <c r="BJ243" s="39" t="s">
        <v>8</v>
      </c>
      <c r="BK243" s="174">
        <f t="shared" ref="BK243:BK253" si="59">ROUND(I243*H243,0)</f>
        <v>0</v>
      </c>
      <c r="BL243" s="39" t="s">
        <v>157</v>
      </c>
      <c r="BM243" s="173" t="s">
        <v>464</v>
      </c>
    </row>
    <row r="244" spans="2:65" s="52" customFormat="1" ht="16.5" customHeight="1" x14ac:dyDescent="0.2">
      <c r="B244" s="51"/>
      <c r="C244" s="197" t="s">
        <v>887</v>
      </c>
      <c r="D244" s="197" t="s">
        <v>263</v>
      </c>
      <c r="E244" s="198" t="s">
        <v>888</v>
      </c>
      <c r="F244" s="199" t="s">
        <v>889</v>
      </c>
      <c r="G244" s="200" t="s">
        <v>608</v>
      </c>
      <c r="H244" s="201">
        <v>8</v>
      </c>
      <c r="I244" s="26"/>
      <c r="J244" s="202">
        <f t="shared" si="50"/>
        <v>0</v>
      </c>
      <c r="K244" s="199" t="s">
        <v>1</v>
      </c>
      <c r="L244" s="203"/>
      <c r="M244" s="204" t="s">
        <v>1</v>
      </c>
      <c r="N244" s="205" t="s">
        <v>42</v>
      </c>
      <c r="P244" s="171">
        <f t="shared" si="51"/>
        <v>0</v>
      </c>
      <c r="Q244" s="171">
        <v>0</v>
      </c>
      <c r="R244" s="171">
        <f t="shared" si="52"/>
        <v>0</v>
      </c>
      <c r="S244" s="171">
        <v>0</v>
      </c>
      <c r="T244" s="172">
        <f t="shared" si="53"/>
        <v>0</v>
      </c>
      <c r="AR244" s="173" t="s">
        <v>168</v>
      </c>
      <c r="AT244" s="173" t="s">
        <v>263</v>
      </c>
      <c r="AU244" s="173" t="s">
        <v>164</v>
      </c>
      <c r="AY244" s="39" t="s">
        <v>150</v>
      </c>
      <c r="BE244" s="174">
        <f t="shared" si="54"/>
        <v>0</v>
      </c>
      <c r="BF244" s="174">
        <f t="shared" si="55"/>
        <v>0</v>
      </c>
      <c r="BG244" s="174">
        <f t="shared" si="56"/>
        <v>0</v>
      </c>
      <c r="BH244" s="174">
        <f t="shared" si="57"/>
        <v>0</v>
      </c>
      <c r="BI244" s="174">
        <f t="shared" si="58"/>
        <v>0</v>
      </c>
      <c r="BJ244" s="39" t="s">
        <v>8</v>
      </c>
      <c r="BK244" s="174">
        <f t="shared" si="59"/>
        <v>0</v>
      </c>
      <c r="BL244" s="39" t="s">
        <v>157</v>
      </c>
      <c r="BM244" s="173" t="s">
        <v>474</v>
      </c>
    </row>
    <row r="245" spans="2:65" s="52" customFormat="1" ht="16.5" customHeight="1" x14ac:dyDescent="0.2">
      <c r="B245" s="51"/>
      <c r="C245" s="197" t="s">
        <v>890</v>
      </c>
      <c r="D245" s="197" t="s">
        <v>263</v>
      </c>
      <c r="E245" s="198" t="s">
        <v>891</v>
      </c>
      <c r="F245" s="199" t="s">
        <v>892</v>
      </c>
      <c r="G245" s="200" t="s">
        <v>608</v>
      </c>
      <c r="H245" s="201">
        <v>1</v>
      </c>
      <c r="I245" s="26"/>
      <c r="J245" s="202">
        <f t="shared" si="50"/>
        <v>0</v>
      </c>
      <c r="K245" s="199" t="s">
        <v>1</v>
      </c>
      <c r="L245" s="203"/>
      <c r="M245" s="204" t="s">
        <v>1</v>
      </c>
      <c r="N245" s="205" t="s">
        <v>42</v>
      </c>
      <c r="P245" s="171">
        <f t="shared" si="51"/>
        <v>0</v>
      </c>
      <c r="Q245" s="171">
        <v>0</v>
      </c>
      <c r="R245" s="171">
        <f t="shared" si="52"/>
        <v>0</v>
      </c>
      <c r="S245" s="171">
        <v>0</v>
      </c>
      <c r="T245" s="172">
        <f t="shared" si="53"/>
        <v>0</v>
      </c>
      <c r="AR245" s="173" t="s">
        <v>168</v>
      </c>
      <c r="AT245" s="173" t="s">
        <v>263</v>
      </c>
      <c r="AU245" s="173" t="s">
        <v>164</v>
      </c>
      <c r="AY245" s="39" t="s">
        <v>150</v>
      </c>
      <c r="BE245" s="174">
        <f t="shared" si="54"/>
        <v>0</v>
      </c>
      <c r="BF245" s="174">
        <f t="shared" si="55"/>
        <v>0</v>
      </c>
      <c r="BG245" s="174">
        <f t="shared" si="56"/>
        <v>0</v>
      </c>
      <c r="BH245" s="174">
        <f t="shared" si="57"/>
        <v>0</v>
      </c>
      <c r="BI245" s="174">
        <f t="shared" si="58"/>
        <v>0</v>
      </c>
      <c r="BJ245" s="39" t="s">
        <v>8</v>
      </c>
      <c r="BK245" s="174">
        <f t="shared" si="59"/>
        <v>0</v>
      </c>
      <c r="BL245" s="39" t="s">
        <v>157</v>
      </c>
      <c r="BM245" s="173" t="s">
        <v>879</v>
      </c>
    </row>
    <row r="246" spans="2:65" s="52" customFormat="1" ht="16.5" customHeight="1" x14ac:dyDescent="0.2">
      <c r="B246" s="51"/>
      <c r="C246" s="197" t="s">
        <v>893</v>
      </c>
      <c r="D246" s="197" t="s">
        <v>263</v>
      </c>
      <c r="E246" s="198" t="s">
        <v>894</v>
      </c>
      <c r="F246" s="199" t="s">
        <v>895</v>
      </c>
      <c r="G246" s="200" t="s">
        <v>608</v>
      </c>
      <c r="H246" s="201">
        <v>9</v>
      </c>
      <c r="I246" s="26"/>
      <c r="J246" s="202">
        <f t="shared" si="50"/>
        <v>0</v>
      </c>
      <c r="K246" s="199" t="s">
        <v>1</v>
      </c>
      <c r="L246" s="203"/>
      <c r="M246" s="204" t="s">
        <v>1</v>
      </c>
      <c r="N246" s="205" t="s">
        <v>42</v>
      </c>
      <c r="P246" s="171">
        <f t="shared" si="51"/>
        <v>0</v>
      </c>
      <c r="Q246" s="171">
        <v>0</v>
      </c>
      <c r="R246" s="171">
        <f t="shared" si="52"/>
        <v>0</v>
      </c>
      <c r="S246" s="171">
        <v>0</v>
      </c>
      <c r="T246" s="172">
        <f t="shared" si="53"/>
        <v>0</v>
      </c>
      <c r="AR246" s="173" t="s">
        <v>168</v>
      </c>
      <c r="AT246" s="173" t="s">
        <v>263</v>
      </c>
      <c r="AU246" s="173" t="s">
        <v>164</v>
      </c>
      <c r="AY246" s="39" t="s">
        <v>150</v>
      </c>
      <c r="BE246" s="174">
        <f t="shared" si="54"/>
        <v>0</v>
      </c>
      <c r="BF246" s="174">
        <f t="shared" si="55"/>
        <v>0</v>
      </c>
      <c r="BG246" s="174">
        <f t="shared" si="56"/>
        <v>0</v>
      </c>
      <c r="BH246" s="174">
        <f t="shared" si="57"/>
        <v>0</v>
      </c>
      <c r="BI246" s="174">
        <f t="shared" si="58"/>
        <v>0</v>
      </c>
      <c r="BJ246" s="39" t="s">
        <v>8</v>
      </c>
      <c r="BK246" s="174">
        <f t="shared" si="59"/>
        <v>0</v>
      </c>
      <c r="BL246" s="39" t="s">
        <v>157</v>
      </c>
      <c r="BM246" s="173" t="s">
        <v>887</v>
      </c>
    </row>
    <row r="247" spans="2:65" s="52" customFormat="1" ht="16.5" customHeight="1" x14ac:dyDescent="0.2">
      <c r="B247" s="51"/>
      <c r="C247" s="197" t="s">
        <v>896</v>
      </c>
      <c r="D247" s="197" t="s">
        <v>263</v>
      </c>
      <c r="E247" s="198" t="s">
        <v>897</v>
      </c>
      <c r="F247" s="199" t="s">
        <v>898</v>
      </c>
      <c r="G247" s="200" t="s">
        <v>608</v>
      </c>
      <c r="H247" s="201">
        <v>1</v>
      </c>
      <c r="I247" s="26"/>
      <c r="J247" s="202">
        <f t="shared" si="50"/>
        <v>0</v>
      </c>
      <c r="K247" s="199" t="s">
        <v>1</v>
      </c>
      <c r="L247" s="203"/>
      <c r="M247" s="204" t="s">
        <v>1</v>
      </c>
      <c r="N247" s="205" t="s">
        <v>42</v>
      </c>
      <c r="P247" s="171">
        <f t="shared" si="51"/>
        <v>0</v>
      </c>
      <c r="Q247" s="171">
        <v>0</v>
      </c>
      <c r="R247" s="171">
        <f t="shared" si="52"/>
        <v>0</v>
      </c>
      <c r="S247" s="171">
        <v>0</v>
      </c>
      <c r="T247" s="172">
        <f t="shared" si="53"/>
        <v>0</v>
      </c>
      <c r="AR247" s="173" t="s">
        <v>168</v>
      </c>
      <c r="AT247" s="173" t="s">
        <v>263</v>
      </c>
      <c r="AU247" s="173" t="s">
        <v>164</v>
      </c>
      <c r="AY247" s="39" t="s">
        <v>150</v>
      </c>
      <c r="BE247" s="174">
        <f t="shared" si="54"/>
        <v>0</v>
      </c>
      <c r="BF247" s="174">
        <f t="shared" si="55"/>
        <v>0</v>
      </c>
      <c r="BG247" s="174">
        <f t="shared" si="56"/>
        <v>0</v>
      </c>
      <c r="BH247" s="174">
        <f t="shared" si="57"/>
        <v>0</v>
      </c>
      <c r="BI247" s="174">
        <f t="shared" si="58"/>
        <v>0</v>
      </c>
      <c r="BJ247" s="39" t="s">
        <v>8</v>
      </c>
      <c r="BK247" s="174">
        <f t="shared" si="59"/>
        <v>0</v>
      </c>
      <c r="BL247" s="39" t="s">
        <v>157</v>
      </c>
      <c r="BM247" s="173" t="s">
        <v>893</v>
      </c>
    </row>
    <row r="248" spans="2:65" s="52" customFormat="1" ht="16.5" customHeight="1" x14ac:dyDescent="0.2">
      <c r="B248" s="51"/>
      <c r="C248" s="197" t="s">
        <v>482</v>
      </c>
      <c r="D248" s="197" t="s">
        <v>263</v>
      </c>
      <c r="E248" s="198" t="s">
        <v>899</v>
      </c>
      <c r="F248" s="199" t="s">
        <v>900</v>
      </c>
      <c r="G248" s="200" t="s">
        <v>608</v>
      </c>
      <c r="H248" s="201">
        <v>1</v>
      </c>
      <c r="I248" s="26"/>
      <c r="J248" s="202">
        <f t="shared" si="50"/>
        <v>0</v>
      </c>
      <c r="K248" s="199" t="s">
        <v>1</v>
      </c>
      <c r="L248" s="203"/>
      <c r="M248" s="204" t="s">
        <v>1</v>
      </c>
      <c r="N248" s="205" t="s">
        <v>42</v>
      </c>
      <c r="P248" s="171">
        <f t="shared" si="51"/>
        <v>0</v>
      </c>
      <c r="Q248" s="171">
        <v>0</v>
      </c>
      <c r="R248" s="171">
        <f t="shared" si="52"/>
        <v>0</v>
      </c>
      <c r="S248" s="171">
        <v>0</v>
      </c>
      <c r="T248" s="172">
        <f t="shared" si="53"/>
        <v>0</v>
      </c>
      <c r="AR248" s="173" t="s">
        <v>168</v>
      </c>
      <c r="AT248" s="173" t="s">
        <v>263</v>
      </c>
      <c r="AU248" s="173" t="s">
        <v>164</v>
      </c>
      <c r="AY248" s="39" t="s">
        <v>150</v>
      </c>
      <c r="BE248" s="174">
        <f t="shared" si="54"/>
        <v>0</v>
      </c>
      <c r="BF248" s="174">
        <f t="shared" si="55"/>
        <v>0</v>
      </c>
      <c r="BG248" s="174">
        <f t="shared" si="56"/>
        <v>0</v>
      </c>
      <c r="BH248" s="174">
        <f t="shared" si="57"/>
        <v>0</v>
      </c>
      <c r="BI248" s="174">
        <f t="shared" si="58"/>
        <v>0</v>
      </c>
      <c r="BJ248" s="39" t="s">
        <v>8</v>
      </c>
      <c r="BK248" s="174">
        <f t="shared" si="59"/>
        <v>0</v>
      </c>
      <c r="BL248" s="39" t="s">
        <v>157</v>
      </c>
      <c r="BM248" s="173" t="s">
        <v>482</v>
      </c>
    </row>
    <row r="249" spans="2:65" s="52" customFormat="1" ht="16.5" customHeight="1" x14ac:dyDescent="0.2">
      <c r="B249" s="51"/>
      <c r="C249" s="197" t="s">
        <v>488</v>
      </c>
      <c r="D249" s="197" t="s">
        <v>263</v>
      </c>
      <c r="E249" s="198" t="s">
        <v>901</v>
      </c>
      <c r="F249" s="199" t="s">
        <v>902</v>
      </c>
      <c r="G249" s="200" t="s">
        <v>608</v>
      </c>
      <c r="H249" s="201">
        <v>1</v>
      </c>
      <c r="I249" s="26"/>
      <c r="J249" s="202">
        <f t="shared" si="50"/>
        <v>0</v>
      </c>
      <c r="K249" s="199" t="s">
        <v>1</v>
      </c>
      <c r="L249" s="203"/>
      <c r="M249" s="204" t="s">
        <v>1</v>
      </c>
      <c r="N249" s="205" t="s">
        <v>42</v>
      </c>
      <c r="P249" s="171">
        <f t="shared" si="51"/>
        <v>0</v>
      </c>
      <c r="Q249" s="171">
        <v>0</v>
      </c>
      <c r="R249" s="171">
        <f t="shared" si="52"/>
        <v>0</v>
      </c>
      <c r="S249" s="171">
        <v>0</v>
      </c>
      <c r="T249" s="172">
        <f t="shared" si="53"/>
        <v>0</v>
      </c>
      <c r="AR249" s="173" t="s">
        <v>168</v>
      </c>
      <c r="AT249" s="173" t="s">
        <v>263</v>
      </c>
      <c r="AU249" s="173" t="s">
        <v>164</v>
      </c>
      <c r="AY249" s="39" t="s">
        <v>150</v>
      </c>
      <c r="BE249" s="174">
        <f t="shared" si="54"/>
        <v>0</v>
      </c>
      <c r="BF249" s="174">
        <f t="shared" si="55"/>
        <v>0</v>
      </c>
      <c r="BG249" s="174">
        <f t="shared" si="56"/>
        <v>0</v>
      </c>
      <c r="BH249" s="174">
        <f t="shared" si="57"/>
        <v>0</v>
      </c>
      <c r="BI249" s="174">
        <f t="shared" si="58"/>
        <v>0</v>
      </c>
      <c r="BJ249" s="39" t="s">
        <v>8</v>
      </c>
      <c r="BK249" s="174">
        <f t="shared" si="59"/>
        <v>0</v>
      </c>
      <c r="BL249" s="39" t="s">
        <v>157</v>
      </c>
      <c r="BM249" s="173" t="s">
        <v>494</v>
      </c>
    </row>
    <row r="250" spans="2:65" s="52" customFormat="1" ht="16.5" customHeight="1" x14ac:dyDescent="0.2">
      <c r="B250" s="51"/>
      <c r="C250" s="197" t="s">
        <v>494</v>
      </c>
      <c r="D250" s="197" t="s">
        <v>263</v>
      </c>
      <c r="E250" s="198" t="s">
        <v>821</v>
      </c>
      <c r="F250" s="199" t="s">
        <v>822</v>
      </c>
      <c r="G250" s="200" t="s">
        <v>608</v>
      </c>
      <c r="H250" s="201">
        <v>1</v>
      </c>
      <c r="I250" s="26"/>
      <c r="J250" s="202">
        <f t="shared" si="50"/>
        <v>0</v>
      </c>
      <c r="K250" s="199" t="s">
        <v>1</v>
      </c>
      <c r="L250" s="203"/>
      <c r="M250" s="204" t="s">
        <v>1</v>
      </c>
      <c r="N250" s="205" t="s">
        <v>42</v>
      </c>
      <c r="P250" s="171">
        <f t="shared" si="51"/>
        <v>0</v>
      </c>
      <c r="Q250" s="171">
        <v>0</v>
      </c>
      <c r="R250" s="171">
        <f t="shared" si="52"/>
        <v>0</v>
      </c>
      <c r="S250" s="171">
        <v>0</v>
      </c>
      <c r="T250" s="172">
        <f t="shared" si="53"/>
        <v>0</v>
      </c>
      <c r="AR250" s="173" t="s">
        <v>168</v>
      </c>
      <c r="AT250" s="173" t="s">
        <v>263</v>
      </c>
      <c r="AU250" s="173" t="s">
        <v>164</v>
      </c>
      <c r="AY250" s="39" t="s">
        <v>150</v>
      </c>
      <c r="BE250" s="174">
        <f t="shared" si="54"/>
        <v>0</v>
      </c>
      <c r="BF250" s="174">
        <f t="shared" si="55"/>
        <v>0</v>
      </c>
      <c r="BG250" s="174">
        <f t="shared" si="56"/>
        <v>0</v>
      </c>
      <c r="BH250" s="174">
        <f t="shared" si="57"/>
        <v>0</v>
      </c>
      <c r="BI250" s="174">
        <f t="shared" si="58"/>
        <v>0</v>
      </c>
      <c r="BJ250" s="39" t="s">
        <v>8</v>
      </c>
      <c r="BK250" s="174">
        <f t="shared" si="59"/>
        <v>0</v>
      </c>
      <c r="BL250" s="39" t="s">
        <v>157</v>
      </c>
      <c r="BM250" s="173" t="s">
        <v>903</v>
      </c>
    </row>
    <row r="251" spans="2:65" s="52" customFormat="1" ht="16.5" customHeight="1" x14ac:dyDescent="0.2">
      <c r="B251" s="51"/>
      <c r="C251" s="197" t="s">
        <v>904</v>
      </c>
      <c r="D251" s="197" t="s">
        <v>263</v>
      </c>
      <c r="E251" s="198" t="s">
        <v>781</v>
      </c>
      <c r="F251" s="199" t="s">
        <v>782</v>
      </c>
      <c r="G251" s="200" t="s">
        <v>323</v>
      </c>
      <c r="H251" s="201">
        <v>45</v>
      </c>
      <c r="I251" s="26"/>
      <c r="J251" s="202">
        <f t="shared" si="50"/>
        <v>0</v>
      </c>
      <c r="K251" s="199" t="s">
        <v>1</v>
      </c>
      <c r="L251" s="203"/>
      <c r="M251" s="204" t="s">
        <v>1</v>
      </c>
      <c r="N251" s="205" t="s">
        <v>42</v>
      </c>
      <c r="P251" s="171">
        <f t="shared" si="51"/>
        <v>0</v>
      </c>
      <c r="Q251" s="171">
        <v>0</v>
      </c>
      <c r="R251" s="171">
        <f t="shared" si="52"/>
        <v>0</v>
      </c>
      <c r="S251" s="171">
        <v>0</v>
      </c>
      <c r="T251" s="172">
        <f t="shared" si="53"/>
        <v>0</v>
      </c>
      <c r="AR251" s="173" t="s">
        <v>168</v>
      </c>
      <c r="AT251" s="173" t="s">
        <v>263</v>
      </c>
      <c r="AU251" s="173" t="s">
        <v>164</v>
      </c>
      <c r="AY251" s="39" t="s">
        <v>150</v>
      </c>
      <c r="BE251" s="174">
        <f t="shared" si="54"/>
        <v>0</v>
      </c>
      <c r="BF251" s="174">
        <f t="shared" si="55"/>
        <v>0</v>
      </c>
      <c r="BG251" s="174">
        <f t="shared" si="56"/>
        <v>0</v>
      </c>
      <c r="BH251" s="174">
        <f t="shared" si="57"/>
        <v>0</v>
      </c>
      <c r="BI251" s="174">
        <f t="shared" si="58"/>
        <v>0</v>
      </c>
      <c r="BJ251" s="39" t="s">
        <v>8</v>
      </c>
      <c r="BK251" s="174">
        <f t="shared" si="59"/>
        <v>0</v>
      </c>
      <c r="BL251" s="39" t="s">
        <v>157</v>
      </c>
      <c r="BM251" s="173" t="s">
        <v>502</v>
      </c>
    </row>
    <row r="252" spans="2:65" s="52" customFormat="1" ht="16.5" customHeight="1" x14ac:dyDescent="0.2">
      <c r="B252" s="51"/>
      <c r="C252" s="197" t="s">
        <v>903</v>
      </c>
      <c r="D252" s="197" t="s">
        <v>263</v>
      </c>
      <c r="E252" s="198" t="s">
        <v>905</v>
      </c>
      <c r="F252" s="199" t="s">
        <v>906</v>
      </c>
      <c r="G252" s="200" t="s">
        <v>323</v>
      </c>
      <c r="H252" s="201">
        <v>30</v>
      </c>
      <c r="I252" s="26"/>
      <c r="J252" s="202">
        <f t="shared" si="50"/>
        <v>0</v>
      </c>
      <c r="K252" s="199" t="s">
        <v>1</v>
      </c>
      <c r="L252" s="203"/>
      <c r="M252" s="204" t="s">
        <v>1</v>
      </c>
      <c r="N252" s="205" t="s">
        <v>42</v>
      </c>
      <c r="P252" s="171">
        <f t="shared" si="51"/>
        <v>0</v>
      </c>
      <c r="Q252" s="171">
        <v>0</v>
      </c>
      <c r="R252" s="171">
        <f t="shared" si="52"/>
        <v>0</v>
      </c>
      <c r="S252" s="171">
        <v>0</v>
      </c>
      <c r="T252" s="172">
        <f t="shared" si="53"/>
        <v>0</v>
      </c>
      <c r="AR252" s="173" t="s">
        <v>168</v>
      </c>
      <c r="AT252" s="173" t="s">
        <v>263</v>
      </c>
      <c r="AU252" s="173" t="s">
        <v>164</v>
      </c>
      <c r="AY252" s="39" t="s">
        <v>150</v>
      </c>
      <c r="BE252" s="174">
        <f t="shared" si="54"/>
        <v>0</v>
      </c>
      <c r="BF252" s="174">
        <f t="shared" si="55"/>
        <v>0</v>
      </c>
      <c r="BG252" s="174">
        <f t="shared" si="56"/>
        <v>0</v>
      </c>
      <c r="BH252" s="174">
        <f t="shared" si="57"/>
        <v>0</v>
      </c>
      <c r="BI252" s="174">
        <f t="shared" si="58"/>
        <v>0</v>
      </c>
      <c r="BJ252" s="39" t="s">
        <v>8</v>
      </c>
      <c r="BK252" s="174">
        <f t="shared" si="59"/>
        <v>0</v>
      </c>
      <c r="BL252" s="39" t="s">
        <v>157</v>
      </c>
      <c r="BM252" s="173" t="s">
        <v>508</v>
      </c>
    </row>
    <row r="253" spans="2:65" s="52" customFormat="1" ht="16.5" customHeight="1" x14ac:dyDescent="0.2">
      <c r="B253" s="51"/>
      <c r="C253" s="197" t="s">
        <v>498</v>
      </c>
      <c r="D253" s="197" t="s">
        <v>263</v>
      </c>
      <c r="E253" s="198" t="s">
        <v>907</v>
      </c>
      <c r="F253" s="199" t="s">
        <v>908</v>
      </c>
      <c r="G253" s="200" t="s">
        <v>323</v>
      </c>
      <c r="H253" s="201">
        <v>680</v>
      </c>
      <c r="I253" s="26"/>
      <c r="J253" s="202">
        <f t="shared" si="50"/>
        <v>0</v>
      </c>
      <c r="K253" s="199" t="s">
        <v>1</v>
      </c>
      <c r="L253" s="203"/>
      <c r="M253" s="204" t="s">
        <v>1</v>
      </c>
      <c r="N253" s="205" t="s">
        <v>42</v>
      </c>
      <c r="P253" s="171">
        <f t="shared" si="51"/>
        <v>0</v>
      </c>
      <c r="Q253" s="171">
        <v>0</v>
      </c>
      <c r="R253" s="171">
        <f t="shared" si="52"/>
        <v>0</v>
      </c>
      <c r="S253" s="171">
        <v>0</v>
      </c>
      <c r="T253" s="172">
        <f t="shared" si="53"/>
        <v>0</v>
      </c>
      <c r="AR253" s="173" t="s">
        <v>168</v>
      </c>
      <c r="AT253" s="173" t="s">
        <v>263</v>
      </c>
      <c r="AU253" s="173" t="s">
        <v>164</v>
      </c>
      <c r="AY253" s="39" t="s">
        <v>150</v>
      </c>
      <c r="BE253" s="174">
        <f t="shared" si="54"/>
        <v>0</v>
      </c>
      <c r="BF253" s="174">
        <f t="shared" si="55"/>
        <v>0</v>
      </c>
      <c r="BG253" s="174">
        <f t="shared" si="56"/>
        <v>0</v>
      </c>
      <c r="BH253" s="174">
        <f t="shared" si="57"/>
        <v>0</v>
      </c>
      <c r="BI253" s="174">
        <f t="shared" si="58"/>
        <v>0</v>
      </c>
      <c r="BJ253" s="39" t="s">
        <v>8</v>
      </c>
      <c r="BK253" s="174">
        <f t="shared" si="59"/>
        <v>0</v>
      </c>
      <c r="BL253" s="39" t="s">
        <v>157</v>
      </c>
      <c r="BM253" s="173" t="s">
        <v>909</v>
      </c>
    </row>
    <row r="254" spans="2:65" s="152" customFormat="1" ht="20.85" customHeight="1" x14ac:dyDescent="0.2">
      <c r="B254" s="151"/>
      <c r="D254" s="153" t="s">
        <v>76</v>
      </c>
      <c r="E254" s="161" t="s">
        <v>910</v>
      </c>
      <c r="F254" s="161" t="s">
        <v>911</v>
      </c>
      <c r="I254" s="21"/>
      <c r="J254" s="162">
        <f>BK254</f>
        <v>0</v>
      </c>
      <c r="L254" s="151"/>
      <c r="M254" s="156"/>
      <c r="P254" s="157">
        <f>SUM(P255:P267)</f>
        <v>0</v>
      </c>
      <c r="R254" s="157">
        <f>SUM(R255:R267)</f>
        <v>0</v>
      </c>
      <c r="T254" s="158">
        <f>SUM(T255:T267)</f>
        <v>0</v>
      </c>
      <c r="AR254" s="153" t="s">
        <v>8</v>
      </c>
      <c r="AT254" s="159" t="s">
        <v>76</v>
      </c>
      <c r="AU254" s="159" t="s">
        <v>86</v>
      </c>
      <c r="AY254" s="153" t="s">
        <v>150</v>
      </c>
      <c r="BK254" s="160">
        <f>SUM(BK255:BK267)</f>
        <v>0</v>
      </c>
    </row>
    <row r="255" spans="2:65" s="52" customFormat="1" ht="16.5" customHeight="1" x14ac:dyDescent="0.2">
      <c r="B255" s="51"/>
      <c r="C255" s="197" t="s">
        <v>502</v>
      </c>
      <c r="D255" s="197" t="s">
        <v>263</v>
      </c>
      <c r="E255" s="198" t="s">
        <v>912</v>
      </c>
      <c r="F255" s="199" t="s">
        <v>913</v>
      </c>
      <c r="G255" s="200" t="s">
        <v>608</v>
      </c>
      <c r="H255" s="201">
        <v>4</v>
      </c>
      <c r="I255" s="26"/>
      <c r="J255" s="202">
        <f t="shared" ref="J255:J267" si="60">ROUND(I255*H255,0)</f>
        <v>0</v>
      </c>
      <c r="K255" s="199" t="s">
        <v>1</v>
      </c>
      <c r="L255" s="203"/>
      <c r="M255" s="204" t="s">
        <v>1</v>
      </c>
      <c r="N255" s="205" t="s">
        <v>42</v>
      </c>
      <c r="P255" s="171">
        <f t="shared" ref="P255:P267" si="61">O255*H255</f>
        <v>0</v>
      </c>
      <c r="Q255" s="171">
        <v>0</v>
      </c>
      <c r="R255" s="171">
        <f t="shared" ref="R255:R267" si="62">Q255*H255</f>
        <v>0</v>
      </c>
      <c r="S255" s="171">
        <v>0</v>
      </c>
      <c r="T255" s="172">
        <f t="shared" ref="T255:T267" si="63">S255*H255</f>
        <v>0</v>
      </c>
      <c r="AR255" s="173" t="s">
        <v>168</v>
      </c>
      <c r="AT255" s="173" t="s">
        <v>263</v>
      </c>
      <c r="AU255" s="173" t="s">
        <v>164</v>
      </c>
      <c r="AY255" s="39" t="s">
        <v>150</v>
      </c>
      <c r="BE255" s="174">
        <f t="shared" ref="BE255:BE267" si="64">IF(N255="základní",J255,0)</f>
        <v>0</v>
      </c>
      <c r="BF255" s="174">
        <f t="shared" ref="BF255:BF267" si="65">IF(N255="snížená",J255,0)</f>
        <v>0</v>
      </c>
      <c r="BG255" s="174">
        <f t="shared" ref="BG255:BG267" si="66">IF(N255="zákl. přenesená",J255,0)</f>
        <v>0</v>
      </c>
      <c r="BH255" s="174">
        <f t="shared" ref="BH255:BH267" si="67">IF(N255="sníž. přenesená",J255,0)</f>
        <v>0</v>
      </c>
      <c r="BI255" s="174">
        <f t="shared" ref="BI255:BI267" si="68">IF(N255="nulová",J255,0)</f>
        <v>0</v>
      </c>
      <c r="BJ255" s="39" t="s">
        <v>8</v>
      </c>
      <c r="BK255" s="174">
        <f t="shared" ref="BK255:BK267" si="69">ROUND(I255*H255,0)</f>
        <v>0</v>
      </c>
      <c r="BL255" s="39" t="s">
        <v>157</v>
      </c>
      <c r="BM255" s="173" t="s">
        <v>914</v>
      </c>
    </row>
    <row r="256" spans="2:65" s="52" customFormat="1" ht="16.5" customHeight="1" x14ac:dyDescent="0.2">
      <c r="B256" s="51"/>
      <c r="C256" s="197" t="s">
        <v>915</v>
      </c>
      <c r="D256" s="197" t="s">
        <v>263</v>
      </c>
      <c r="E256" s="198" t="s">
        <v>916</v>
      </c>
      <c r="F256" s="199" t="s">
        <v>917</v>
      </c>
      <c r="G256" s="200" t="s">
        <v>608</v>
      </c>
      <c r="H256" s="201">
        <v>1</v>
      </c>
      <c r="I256" s="26"/>
      <c r="J256" s="202">
        <f t="shared" si="60"/>
        <v>0</v>
      </c>
      <c r="K256" s="199" t="s">
        <v>1</v>
      </c>
      <c r="L256" s="203"/>
      <c r="M256" s="204" t="s">
        <v>1</v>
      </c>
      <c r="N256" s="205" t="s">
        <v>42</v>
      </c>
      <c r="P256" s="171">
        <f t="shared" si="61"/>
        <v>0</v>
      </c>
      <c r="Q256" s="171">
        <v>0</v>
      </c>
      <c r="R256" s="171">
        <f t="shared" si="62"/>
        <v>0</v>
      </c>
      <c r="S256" s="171">
        <v>0</v>
      </c>
      <c r="T256" s="172">
        <f t="shared" si="63"/>
        <v>0</v>
      </c>
      <c r="AR256" s="173" t="s">
        <v>168</v>
      </c>
      <c r="AT256" s="173" t="s">
        <v>263</v>
      </c>
      <c r="AU256" s="173" t="s">
        <v>164</v>
      </c>
      <c r="AY256" s="39" t="s">
        <v>150</v>
      </c>
      <c r="BE256" s="174">
        <f t="shared" si="64"/>
        <v>0</v>
      </c>
      <c r="BF256" s="174">
        <f t="shared" si="65"/>
        <v>0</v>
      </c>
      <c r="BG256" s="174">
        <f t="shared" si="66"/>
        <v>0</v>
      </c>
      <c r="BH256" s="174">
        <f t="shared" si="67"/>
        <v>0</v>
      </c>
      <c r="BI256" s="174">
        <f t="shared" si="68"/>
        <v>0</v>
      </c>
      <c r="BJ256" s="39" t="s">
        <v>8</v>
      </c>
      <c r="BK256" s="174">
        <f t="shared" si="69"/>
        <v>0</v>
      </c>
      <c r="BL256" s="39" t="s">
        <v>157</v>
      </c>
      <c r="BM256" s="173" t="s">
        <v>522</v>
      </c>
    </row>
    <row r="257" spans="2:65" s="52" customFormat="1" ht="16.5" customHeight="1" x14ac:dyDescent="0.2">
      <c r="B257" s="51"/>
      <c r="C257" s="197" t="s">
        <v>508</v>
      </c>
      <c r="D257" s="197" t="s">
        <v>263</v>
      </c>
      <c r="E257" s="198" t="s">
        <v>918</v>
      </c>
      <c r="F257" s="199" t="s">
        <v>919</v>
      </c>
      <c r="G257" s="200" t="s">
        <v>608</v>
      </c>
      <c r="H257" s="201">
        <v>2</v>
      </c>
      <c r="I257" s="26"/>
      <c r="J257" s="202">
        <f t="shared" si="60"/>
        <v>0</v>
      </c>
      <c r="K257" s="199" t="s">
        <v>1</v>
      </c>
      <c r="L257" s="203"/>
      <c r="M257" s="204" t="s">
        <v>1</v>
      </c>
      <c r="N257" s="205" t="s">
        <v>42</v>
      </c>
      <c r="P257" s="171">
        <f t="shared" si="61"/>
        <v>0</v>
      </c>
      <c r="Q257" s="171">
        <v>0</v>
      </c>
      <c r="R257" s="171">
        <f t="shared" si="62"/>
        <v>0</v>
      </c>
      <c r="S257" s="171">
        <v>0</v>
      </c>
      <c r="T257" s="172">
        <f t="shared" si="63"/>
        <v>0</v>
      </c>
      <c r="AR257" s="173" t="s">
        <v>168</v>
      </c>
      <c r="AT257" s="173" t="s">
        <v>263</v>
      </c>
      <c r="AU257" s="173" t="s">
        <v>164</v>
      </c>
      <c r="AY257" s="39" t="s">
        <v>150</v>
      </c>
      <c r="BE257" s="174">
        <f t="shared" si="64"/>
        <v>0</v>
      </c>
      <c r="BF257" s="174">
        <f t="shared" si="65"/>
        <v>0</v>
      </c>
      <c r="BG257" s="174">
        <f t="shared" si="66"/>
        <v>0</v>
      </c>
      <c r="BH257" s="174">
        <f t="shared" si="67"/>
        <v>0</v>
      </c>
      <c r="BI257" s="174">
        <f t="shared" si="68"/>
        <v>0</v>
      </c>
      <c r="BJ257" s="39" t="s">
        <v>8</v>
      </c>
      <c r="BK257" s="174">
        <f t="shared" si="69"/>
        <v>0</v>
      </c>
      <c r="BL257" s="39" t="s">
        <v>157</v>
      </c>
      <c r="BM257" s="173" t="s">
        <v>920</v>
      </c>
    </row>
    <row r="258" spans="2:65" s="52" customFormat="1" ht="16.5" customHeight="1" x14ac:dyDescent="0.2">
      <c r="B258" s="51"/>
      <c r="C258" s="197" t="s">
        <v>921</v>
      </c>
      <c r="D258" s="197" t="s">
        <v>263</v>
      </c>
      <c r="E258" s="198" t="s">
        <v>922</v>
      </c>
      <c r="F258" s="199" t="s">
        <v>923</v>
      </c>
      <c r="G258" s="200" t="s">
        <v>608</v>
      </c>
      <c r="H258" s="201">
        <v>3</v>
      </c>
      <c r="I258" s="26"/>
      <c r="J258" s="202">
        <f t="shared" si="60"/>
        <v>0</v>
      </c>
      <c r="K258" s="199" t="s">
        <v>1</v>
      </c>
      <c r="L258" s="203"/>
      <c r="M258" s="204" t="s">
        <v>1</v>
      </c>
      <c r="N258" s="205" t="s">
        <v>42</v>
      </c>
      <c r="P258" s="171">
        <f t="shared" si="61"/>
        <v>0</v>
      </c>
      <c r="Q258" s="171">
        <v>0</v>
      </c>
      <c r="R258" s="171">
        <f t="shared" si="62"/>
        <v>0</v>
      </c>
      <c r="S258" s="171">
        <v>0</v>
      </c>
      <c r="T258" s="172">
        <f t="shared" si="63"/>
        <v>0</v>
      </c>
      <c r="AR258" s="173" t="s">
        <v>168</v>
      </c>
      <c r="AT258" s="173" t="s">
        <v>263</v>
      </c>
      <c r="AU258" s="173" t="s">
        <v>164</v>
      </c>
      <c r="AY258" s="39" t="s">
        <v>150</v>
      </c>
      <c r="BE258" s="174">
        <f t="shared" si="64"/>
        <v>0</v>
      </c>
      <c r="BF258" s="174">
        <f t="shared" si="65"/>
        <v>0</v>
      </c>
      <c r="BG258" s="174">
        <f t="shared" si="66"/>
        <v>0</v>
      </c>
      <c r="BH258" s="174">
        <f t="shared" si="67"/>
        <v>0</v>
      </c>
      <c r="BI258" s="174">
        <f t="shared" si="68"/>
        <v>0</v>
      </c>
      <c r="BJ258" s="39" t="s">
        <v>8</v>
      </c>
      <c r="BK258" s="174">
        <f t="shared" si="69"/>
        <v>0</v>
      </c>
      <c r="BL258" s="39" t="s">
        <v>157</v>
      </c>
      <c r="BM258" s="173" t="s">
        <v>924</v>
      </c>
    </row>
    <row r="259" spans="2:65" s="52" customFormat="1" ht="16.5" customHeight="1" x14ac:dyDescent="0.2">
      <c r="B259" s="51"/>
      <c r="C259" s="197" t="s">
        <v>909</v>
      </c>
      <c r="D259" s="197" t="s">
        <v>263</v>
      </c>
      <c r="E259" s="198" t="s">
        <v>925</v>
      </c>
      <c r="F259" s="199" t="s">
        <v>926</v>
      </c>
      <c r="G259" s="200" t="s">
        <v>608</v>
      </c>
      <c r="H259" s="201">
        <v>1</v>
      </c>
      <c r="I259" s="26"/>
      <c r="J259" s="202">
        <f t="shared" si="60"/>
        <v>0</v>
      </c>
      <c r="K259" s="199" t="s">
        <v>1</v>
      </c>
      <c r="L259" s="203"/>
      <c r="M259" s="204" t="s">
        <v>1</v>
      </c>
      <c r="N259" s="205" t="s">
        <v>42</v>
      </c>
      <c r="P259" s="171">
        <f t="shared" si="61"/>
        <v>0</v>
      </c>
      <c r="Q259" s="171">
        <v>0</v>
      </c>
      <c r="R259" s="171">
        <f t="shared" si="62"/>
        <v>0</v>
      </c>
      <c r="S259" s="171">
        <v>0</v>
      </c>
      <c r="T259" s="172">
        <f t="shared" si="63"/>
        <v>0</v>
      </c>
      <c r="AR259" s="173" t="s">
        <v>168</v>
      </c>
      <c r="AT259" s="173" t="s">
        <v>263</v>
      </c>
      <c r="AU259" s="173" t="s">
        <v>164</v>
      </c>
      <c r="AY259" s="39" t="s">
        <v>150</v>
      </c>
      <c r="BE259" s="174">
        <f t="shared" si="64"/>
        <v>0</v>
      </c>
      <c r="BF259" s="174">
        <f t="shared" si="65"/>
        <v>0</v>
      </c>
      <c r="BG259" s="174">
        <f t="shared" si="66"/>
        <v>0</v>
      </c>
      <c r="BH259" s="174">
        <f t="shared" si="67"/>
        <v>0</v>
      </c>
      <c r="BI259" s="174">
        <f t="shared" si="68"/>
        <v>0</v>
      </c>
      <c r="BJ259" s="39" t="s">
        <v>8</v>
      </c>
      <c r="BK259" s="174">
        <f t="shared" si="69"/>
        <v>0</v>
      </c>
      <c r="BL259" s="39" t="s">
        <v>157</v>
      </c>
      <c r="BM259" s="173" t="s">
        <v>541</v>
      </c>
    </row>
    <row r="260" spans="2:65" s="52" customFormat="1" ht="16.5" customHeight="1" x14ac:dyDescent="0.2">
      <c r="B260" s="51"/>
      <c r="C260" s="197" t="s">
        <v>514</v>
      </c>
      <c r="D260" s="197" t="s">
        <v>263</v>
      </c>
      <c r="E260" s="198" t="s">
        <v>927</v>
      </c>
      <c r="F260" s="199" t="s">
        <v>928</v>
      </c>
      <c r="G260" s="200" t="s">
        <v>323</v>
      </c>
      <c r="H260" s="201">
        <v>70</v>
      </c>
      <c r="I260" s="26"/>
      <c r="J260" s="202">
        <f t="shared" si="60"/>
        <v>0</v>
      </c>
      <c r="K260" s="199" t="s">
        <v>1</v>
      </c>
      <c r="L260" s="203"/>
      <c r="M260" s="204" t="s">
        <v>1</v>
      </c>
      <c r="N260" s="205" t="s">
        <v>42</v>
      </c>
      <c r="P260" s="171">
        <f t="shared" si="61"/>
        <v>0</v>
      </c>
      <c r="Q260" s="171">
        <v>0</v>
      </c>
      <c r="R260" s="171">
        <f t="shared" si="62"/>
        <v>0</v>
      </c>
      <c r="S260" s="171">
        <v>0</v>
      </c>
      <c r="T260" s="172">
        <f t="shared" si="63"/>
        <v>0</v>
      </c>
      <c r="AR260" s="173" t="s">
        <v>168</v>
      </c>
      <c r="AT260" s="173" t="s">
        <v>263</v>
      </c>
      <c r="AU260" s="173" t="s">
        <v>164</v>
      </c>
      <c r="AY260" s="39" t="s">
        <v>150</v>
      </c>
      <c r="BE260" s="174">
        <f t="shared" si="64"/>
        <v>0</v>
      </c>
      <c r="BF260" s="174">
        <f t="shared" si="65"/>
        <v>0</v>
      </c>
      <c r="BG260" s="174">
        <f t="shared" si="66"/>
        <v>0</v>
      </c>
      <c r="BH260" s="174">
        <f t="shared" si="67"/>
        <v>0</v>
      </c>
      <c r="BI260" s="174">
        <f t="shared" si="68"/>
        <v>0</v>
      </c>
      <c r="BJ260" s="39" t="s">
        <v>8</v>
      </c>
      <c r="BK260" s="174">
        <f t="shared" si="69"/>
        <v>0</v>
      </c>
      <c r="BL260" s="39" t="s">
        <v>157</v>
      </c>
      <c r="BM260" s="173" t="s">
        <v>549</v>
      </c>
    </row>
    <row r="261" spans="2:65" s="52" customFormat="1" ht="16.5" customHeight="1" x14ac:dyDescent="0.2">
      <c r="B261" s="51"/>
      <c r="C261" s="197" t="s">
        <v>914</v>
      </c>
      <c r="D261" s="197" t="s">
        <v>263</v>
      </c>
      <c r="E261" s="198" t="s">
        <v>929</v>
      </c>
      <c r="F261" s="199" t="s">
        <v>930</v>
      </c>
      <c r="G261" s="200" t="s">
        <v>323</v>
      </c>
      <c r="H261" s="201">
        <v>80</v>
      </c>
      <c r="I261" s="26"/>
      <c r="J261" s="202">
        <f t="shared" si="60"/>
        <v>0</v>
      </c>
      <c r="K261" s="199" t="s">
        <v>1</v>
      </c>
      <c r="L261" s="203"/>
      <c r="M261" s="204" t="s">
        <v>1</v>
      </c>
      <c r="N261" s="205" t="s">
        <v>42</v>
      </c>
      <c r="P261" s="171">
        <f t="shared" si="61"/>
        <v>0</v>
      </c>
      <c r="Q261" s="171">
        <v>0</v>
      </c>
      <c r="R261" s="171">
        <f t="shared" si="62"/>
        <v>0</v>
      </c>
      <c r="S261" s="171">
        <v>0</v>
      </c>
      <c r="T261" s="172">
        <f t="shared" si="63"/>
        <v>0</v>
      </c>
      <c r="AR261" s="173" t="s">
        <v>168</v>
      </c>
      <c r="AT261" s="173" t="s">
        <v>263</v>
      </c>
      <c r="AU261" s="173" t="s">
        <v>164</v>
      </c>
      <c r="AY261" s="39" t="s">
        <v>150</v>
      </c>
      <c r="BE261" s="174">
        <f t="shared" si="64"/>
        <v>0</v>
      </c>
      <c r="BF261" s="174">
        <f t="shared" si="65"/>
        <v>0</v>
      </c>
      <c r="BG261" s="174">
        <f t="shared" si="66"/>
        <v>0</v>
      </c>
      <c r="BH261" s="174">
        <f t="shared" si="67"/>
        <v>0</v>
      </c>
      <c r="BI261" s="174">
        <f t="shared" si="68"/>
        <v>0</v>
      </c>
      <c r="BJ261" s="39" t="s">
        <v>8</v>
      </c>
      <c r="BK261" s="174">
        <f t="shared" si="69"/>
        <v>0</v>
      </c>
      <c r="BL261" s="39" t="s">
        <v>157</v>
      </c>
      <c r="BM261" s="173" t="s">
        <v>559</v>
      </c>
    </row>
    <row r="262" spans="2:65" s="52" customFormat="1" ht="16.5" customHeight="1" x14ac:dyDescent="0.2">
      <c r="B262" s="51"/>
      <c r="C262" s="197" t="s">
        <v>517</v>
      </c>
      <c r="D262" s="197" t="s">
        <v>263</v>
      </c>
      <c r="E262" s="198" t="s">
        <v>931</v>
      </c>
      <c r="F262" s="199" t="s">
        <v>825</v>
      </c>
      <c r="G262" s="200" t="s">
        <v>608</v>
      </c>
      <c r="H262" s="201">
        <v>10</v>
      </c>
      <c r="I262" s="26"/>
      <c r="J262" s="202">
        <f t="shared" si="60"/>
        <v>0</v>
      </c>
      <c r="K262" s="199" t="s">
        <v>1</v>
      </c>
      <c r="L262" s="203"/>
      <c r="M262" s="204" t="s">
        <v>1</v>
      </c>
      <c r="N262" s="205" t="s">
        <v>42</v>
      </c>
      <c r="P262" s="171">
        <f t="shared" si="61"/>
        <v>0</v>
      </c>
      <c r="Q262" s="171">
        <v>0</v>
      </c>
      <c r="R262" s="171">
        <f t="shared" si="62"/>
        <v>0</v>
      </c>
      <c r="S262" s="171">
        <v>0</v>
      </c>
      <c r="T262" s="172">
        <f t="shared" si="63"/>
        <v>0</v>
      </c>
      <c r="AR262" s="173" t="s">
        <v>168</v>
      </c>
      <c r="AT262" s="173" t="s">
        <v>263</v>
      </c>
      <c r="AU262" s="173" t="s">
        <v>164</v>
      </c>
      <c r="AY262" s="39" t="s">
        <v>150</v>
      </c>
      <c r="BE262" s="174">
        <f t="shared" si="64"/>
        <v>0</v>
      </c>
      <c r="BF262" s="174">
        <f t="shared" si="65"/>
        <v>0</v>
      </c>
      <c r="BG262" s="174">
        <f t="shared" si="66"/>
        <v>0</v>
      </c>
      <c r="BH262" s="174">
        <f t="shared" si="67"/>
        <v>0</v>
      </c>
      <c r="BI262" s="174">
        <f t="shared" si="68"/>
        <v>0</v>
      </c>
      <c r="BJ262" s="39" t="s">
        <v>8</v>
      </c>
      <c r="BK262" s="174">
        <f t="shared" si="69"/>
        <v>0</v>
      </c>
      <c r="BL262" s="39" t="s">
        <v>157</v>
      </c>
      <c r="BM262" s="173" t="s">
        <v>932</v>
      </c>
    </row>
    <row r="263" spans="2:65" s="52" customFormat="1" ht="16.5" customHeight="1" x14ac:dyDescent="0.2">
      <c r="B263" s="51"/>
      <c r="C263" s="197" t="s">
        <v>522</v>
      </c>
      <c r="D263" s="197" t="s">
        <v>263</v>
      </c>
      <c r="E263" s="198" t="s">
        <v>933</v>
      </c>
      <c r="F263" s="199" t="s">
        <v>934</v>
      </c>
      <c r="G263" s="200" t="s">
        <v>608</v>
      </c>
      <c r="H263" s="201">
        <v>100</v>
      </c>
      <c r="I263" s="26"/>
      <c r="J263" s="202">
        <f t="shared" si="60"/>
        <v>0</v>
      </c>
      <c r="K263" s="199" t="s">
        <v>1</v>
      </c>
      <c r="L263" s="203"/>
      <c r="M263" s="204" t="s">
        <v>1</v>
      </c>
      <c r="N263" s="205" t="s">
        <v>42</v>
      </c>
      <c r="P263" s="171">
        <f t="shared" si="61"/>
        <v>0</v>
      </c>
      <c r="Q263" s="171">
        <v>0</v>
      </c>
      <c r="R263" s="171">
        <f t="shared" si="62"/>
        <v>0</v>
      </c>
      <c r="S263" s="171">
        <v>0</v>
      </c>
      <c r="T263" s="172">
        <f t="shared" si="63"/>
        <v>0</v>
      </c>
      <c r="AR263" s="173" t="s">
        <v>168</v>
      </c>
      <c r="AT263" s="173" t="s">
        <v>263</v>
      </c>
      <c r="AU263" s="173" t="s">
        <v>164</v>
      </c>
      <c r="AY263" s="39" t="s">
        <v>150</v>
      </c>
      <c r="BE263" s="174">
        <f t="shared" si="64"/>
        <v>0</v>
      </c>
      <c r="BF263" s="174">
        <f t="shared" si="65"/>
        <v>0</v>
      </c>
      <c r="BG263" s="174">
        <f t="shared" si="66"/>
        <v>0</v>
      </c>
      <c r="BH263" s="174">
        <f t="shared" si="67"/>
        <v>0</v>
      </c>
      <c r="BI263" s="174">
        <f t="shared" si="68"/>
        <v>0</v>
      </c>
      <c r="BJ263" s="39" t="s">
        <v>8</v>
      </c>
      <c r="BK263" s="174">
        <f t="shared" si="69"/>
        <v>0</v>
      </c>
      <c r="BL263" s="39" t="s">
        <v>157</v>
      </c>
      <c r="BM263" s="173" t="s">
        <v>935</v>
      </c>
    </row>
    <row r="264" spans="2:65" s="52" customFormat="1" ht="16.5" customHeight="1" x14ac:dyDescent="0.2">
      <c r="B264" s="51"/>
      <c r="C264" s="197" t="s">
        <v>526</v>
      </c>
      <c r="D264" s="197" t="s">
        <v>263</v>
      </c>
      <c r="E264" s="198" t="s">
        <v>936</v>
      </c>
      <c r="F264" s="199" t="s">
        <v>937</v>
      </c>
      <c r="G264" s="200" t="s">
        <v>323</v>
      </c>
      <c r="H264" s="201">
        <v>25</v>
      </c>
      <c r="I264" s="26"/>
      <c r="J264" s="202">
        <f t="shared" si="60"/>
        <v>0</v>
      </c>
      <c r="K264" s="199" t="s">
        <v>1</v>
      </c>
      <c r="L264" s="203"/>
      <c r="M264" s="204" t="s">
        <v>1</v>
      </c>
      <c r="N264" s="205" t="s">
        <v>42</v>
      </c>
      <c r="P264" s="171">
        <f t="shared" si="61"/>
        <v>0</v>
      </c>
      <c r="Q264" s="171">
        <v>0</v>
      </c>
      <c r="R264" s="171">
        <f t="shared" si="62"/>
        <v>0</v>
      </c>
      <c r="S264" s="171">
        <v>0</v>
      </c>
      <c r="T264" s="172">
        <f t="shared" si="63"/>
        <v>0</v>
      </c>
      <c r="AR264" s="173" t="s">
        <v>168</v>
      </c>
      <c r="AT264" s="173" t="s">
        <v>263</v>
      </c>
      <c r="AU264" s="173" t="s">
        <v>164</v>
      </c>
      <c r="AY264" s="39" t="s">
        <v>150</v>
      </c>
      <c r="BE264" s="174">
        <f t="shared" si="64"/>
        <v>0</v>
      </c>
      <c r="BF264" s="174">
        <f t="shared" si="65"/>
        <v>0</v>
      </c>
      <c r="BG264" s="174">
        <f t="shared" si="66"/>
        <v>0</v>
      </c>
      <c r="BH264" s="174">
        <f t="shared" si="67"/>
        <v>0</v>
      </c>
      <c r="BI264" s="174">
        <f t="shared" si="68"/>
        <v>0</v>
      </c>
      <c r="BJ264" s="39" t="s">
        <v>8</v>
      </c>
      <c r="BK264" s="174">
        <f t="shared" si="69"/>
        <v>0</v>
      </c>
      <c r="BL264" s="39" t="s">
        <v>157</v>
      </c>
      <c r="BM264" s="173" t="s">
        <v>379</v>
      </c>
    </row>
    <row r="265" spans="2:65" s="52" customFormat="1" ht="16.5" customHeight="1" x14ac:dyDescent="0.2">
      <c r="B265" s="51"/>
      <c r="C265" s="197" t="s">
        <v>920</v>
      </c>
      <c r="D265" s="197" t="s">
        <v>263</v>
      </c>
      <c r="E265" s="198" t="s">
        <v>938</v>
      </c>
      <c r="F265" s="199" t="s">
        <v>939</v>
      </c>
      <c r="G265" s="200" t="s">
        <v>608</v>
      </c>
      <c r="H265" s="201">
        <v>26</v>
      </c>
      <c r="I265" s="26"/>
      <c r="J265" s="202">
        <f t="shared" si="60"/>
        <v>0</v>
      </c>
      <c r="K265" s="199" t="s">
        <v>1</v>
      </c>
      <c r="L265" s="203"/>
      <c r="M265" s="204" t="s">
        <v>1</v>
      </c>
      <c r="N265" s="205" t="s">
        <v>42</v>
      </c>
      <c r="P265" s="171">
        <f t="shared" si="61"/>
        <v>0</v>
      </c>
      <c r="Q265" s="171">
        <v>0</v>
      </c>
      <c r="R265" s="171">
        <f t="shared" si="62"/>
        <v>0</v>
      </c>
      <c r="S265" s="171">
        <v>0</v>
      </c>
      <c r="T265" s="172">
        <f t="shared" si="63"/>
        <v>0</v>
      </c>
      <c r="AR265" s="173" t="s">
        <v>168</v>
      </c>
      <c r="AT265" s="173" t="s">
        <v>263</v>
      </c>
      <c r="AU265" s="173" t="s">
        <v>164</v>
      </c>
      <c r="AY265" s="39" t="s">
        <v>150</v>
      </c>
      <c r="BE265" s="174">
        <f t="shared" si="64"/>
        <v>0</v>
      </c>
      <c r="BF265" s="174">
        <f t="shared" si="65"/>
        <v>0</v>
      </c>
      <c r="BG265" s="174">
        <f t="shared" si="66"/>
        <v>0</v>
      </c>
      <c r="BH265" s="174">
        <f t="shared" si="67"/>
        <v>0</v>
      </c>
      <c r="BI265" s="174">
        <f t="shared" si="68"/>
        <v>0</v>
      </c>
      <c r="BJ265" s="39" t="s">
        <v>8</v>
      </c>
      <c r="BK265" s="174">
        <f t="shared" si="69"/>
        <v>0</v>
      </c>
      <c r="BL265" s="39" t="s">
        <v>157</v>
      </c>
      <c r="BM265" s="173" t="s">
        <v>940</v>
      </c>
    </row>
    <row r="266" spans="2:65" s="52" customFormat="1" ht="16.5" customHeight="1" x14ac:dyDescent="0.2">
      <c r="B266" s="51"/>
      <c r="C266" s="197" t="s">
        <v>941</v>
      </c>
      <c r="D266" s="197" t="s">
        <v>263</v>
      </c>
      <c r="E266" s="198" t="s">
        <v>942</v>
      </c>
      <c r="F266" s="199" t="s">
        <v>943</v>
      </c>
      <c r="G266" s="200" t="s">
        <v>608</v>
      </c>
      <c r="H266" s="201">
        <v>25</v>
      </c>
      <c r="I266" s="26"/>
      <c r="J266" s="202">
        <f t="shared" si="60"/>
        <v>0</v>
      </c>
      <c r="K266" s="199" t="s">
        <v>1</v>
      </c>
      <c r="L266" s="203"/>
      <c r="M266" s="204" t="s">
        <v>1</v>
      </c>
      <c r="N266" s="205" t="s">
        <v>42</v>
      </c>
      <c r="P266" s="171">
        <f t="shared" si="61"/>
        <v>0</v>
      </c>
      <c r="Q266" s="171">
        <v>0</v>
      </c>
      <c r="R266" s="171">
        <f t="shared" si="62"/>
        <v>0</v>
      </c>
      <c r="S266" s="171">
        <v>0</v>
      </c>
      <c r="T266" s="172">
        <f t="shared" si="63"/>
        <v>0</v>
      </c>
      <c r="AR266" s="173" t="s">
        <v>168</v>
      </c>
      <c r="AT266" s="173" t="s">
        <v>263</v>
      </c>
      <c r="AU266" s="173" t="s">
        <v>164</v>
      </c>
      <c r="AY266" s="39" t="s">
        <v>150</v>
      </c>
      <c r="BE266" s="174">
        <f t="shared" si="64"/>
        <v>0</v>
      </c>
      <c r="BF266" s="174">
        <f t="shared" si="65"/>
        <v>0</v>
      </c>
      <c r="BG266" s="174">
        <f t="shared" si="66"/>
        <v>0</v>
      </c>
      <c r="BH266" s="174">
        <f t="shared" si="67"/>
        <v>0</v>
      </c>
      <c r="BI266" s="174">
        <f t="shared" si="68"/>
        <v>0</v>
      </c>
      <c r="BJ266" s="39" t="s">
        <v>8</v>
      </c>
      <c r="BK266" s="174">
        <f t="shared" si="69"/>
        <v>0</v>
      </c>
      <c r="BL266" s="39" t="s">
        <v>157</v>
      </c>
      <c r="BM266" s="173" t="s">
        <v>944</v>
      </c>
    </row>
    <row r="267" spans="2:65" s="52" customFormat="1" ht="16.5" customHeight="1" x14ac:dyDescent="0.2">
      <c r="B267" s="51"/>
      <c r="C267" s="197" t="s">
        <v>924</v>
      </c>
      <c r="D267" s="197" t="s">
        <v>263</v>
      </c>
      <c r="E267" s="198" t="s">
        <v>945</v>
      </c>
      <c r="F267" s="199" t="s">
        <v>946</v>
      </c>
      <c r="G267" s="200" t="s">
        <v>608</v>
      </c>
      <c r="H267" s="201">
        <v>1</v>
      </c>
      <c r="I267" s="26"/>
      <c r="J267" s="202">
        <f t="shared" si="60"/>
        <v>0</v>
      </c>
      <c r="K267" s="199" t="s">
        <v>1</v>
      </c>
      <c r="L267" s="203"/>
      <c r="M267" s="204" t="s">
        <v>1</v>
      </c>
      <c r="N267" s="205" t="s">
        <v>42</v>
      </c>
      <c r="P267" s="171">
        <f t="shared" si="61"/>
        <v>0</v>
      </c>
      <c r="Q267" s="171">
        <v>0</v>
      </c>
      <c r="R267" s="171">
        <f t="shared" si="62"/>
        <v>0</v>
      </c>
      <c r="S267" s="171">
        <v>0</v>
      </c>
      <c r="T267" s="172">
        <f t="shared" si="63"/>
        <v>0</v>
      </c>
      <c r="AR267" s="173" t="s">
        <v>168</v>
      </c>
      <c r="AT267" s="173" t="s">
        <v>263</v>
      </c>
      <c r="AU267" s="173" t="s">
        <v>164</v>
      </c>
      <c r="AY267" s="39" t="s">
        <v>150</v>
      </c>
      <c r="BE267" s="174">
        <f t="shared" si="64"/>
        <v>0</v>
      </c>
      <c r="BF267" s="174">
        <f t="shared" si="65"/>
        <v>0</v>
      </c>
      <c r="BG267" s="174">
        <f t="shared" si="66"/>
        <v>0</v>
      </c>
      <c r="BH267" s="174">
        <f t="shared" si="67"/>
        <v>0</v>
      </c>
      <c r="BI267" s="174">
        <f t="shared" si="68"/>
        <v>0</v>
      </c>
      <c r="BJ267" s="39" t="s">
        <v>8</v>
      </c>
      <c r="BK267" s="174">
        <f t="shared" si="69"/>
        <v>0</v>
      </c>
      <c r="BL267" s="39" t="s">
        <v>157</v>
      </c>
      <c r="BM267" s="173" t="s">
        <v>947</v>
      </c>
    </row>
    <row r="268" spans="2:65" s="152" customFormat="1" ht="22.9" customHeight="1" x14ac:dyDescent="0.2">
      <c r="B268" s="151"/>
      <c r="D268" s="153" t="s">
        <v>76</v>
      </c>
      <c r="E268" s="161" t="s">
        <v>948</v>
      </c>
      <c r="F268" s="161" t="s">
        <v>949</v>
      </c>
      <c r="J268" s="162">
        <f>BK268</f>
        <v>0</v>
      </c>
      <c r="L268" s="151"/>
      <c r="M268" s="156"/>
      <c r="P268" s="157">
        <f>P269</f>
        <v>0</v>
      </c>
      <c r="R268" s="157">
        <f>R269</f>
        <v>0</v>
      </c>
      <c r="T268" s="158">
        <f>T269</f>
        <v>0</v>
      </c>
      <c r="AR268" s="153" t="s">
        <v>164</v>
      </c>
      <c r="AT268" s="159" t="s">
        <v>76</v>
      </c>
      <c r="AU268" s="159" t="s">
        <v>8</v>
      </c>
      <c r="AY268" s="153" t="s">
        <v>150</v>
      </c>
      <c r="BK268" s="160">
        <f>BK269</f>
        <v>0</v>
      </c>
    </row>
    <row r="269" spans="2:65" s="52" customFormat="1" ht="16.5" customHeight="1" x14ac:dyDescent="0.2">
      <c r="B269" s="51"/>
      <c r="C269" s="197" t="s">
        <v>532</v>
      </c>
      <c r="D269" s="197" t="s">
        <v>263</v>
      </c>
      <c r="E269" s="198" t="s">
        <v>950</v>
      </c>
      <c r="F269" s="199" t="s">
        <v>951</v>
      </c>
      <c r="G269" s="200" t="s">
        <v>624</v>
      </c>
      <c r="H269" s="27"/>
      <c r="I269" s="215">
        <f>SUM(J264,J260:J261,J251:J253,J217:J228,J199:J208)/100</f>
        <v>0</v>
      </c>
      <c r="J269" s="202">
        <f>ROUND(I269*H269,0)</f>
        <v>0</v>
      </c>
      <c r="K269" s="199" t="s">
        <v>1</v>
      </c>
      <c r="L269" s="203"/>
      <c r="M269" s="204" t="s">
        <v>1</v>
      </c>
      <c r="N269" s="205" t="s">
        <v>42</v>
      </c>
      <c r="P269" s="171">
        <f>O269*H269</f>
        <v>0</v>
      </c>
      <c r="Q269" s="171">
        <v>0</v>
      </c>
      <c r="R269" s="171">
        <f>Q269*H269</f>
        <v>0</v>
      </c>
      <c r="S269" s="171">
        <v>0</v>
      </c>
      <c r="T269" s="172">
        <f>S269*H269</f>
        <v>0</v>
      </c>
      <c r="AR269" s="173" t="s">
        <v>768</v>
      </c>
      <c r="AT269" s="173" t="s">
        <v>263</v>
      </c>
      <c r="AU269" s="173" t="s">
        <v>86</v>
      </c>
      <c r="AY269" s="39" t="s">
        <v>150</v>
      </c>
      <c r="BE269" s="174">
        <f>IF(N269="základní",J269,0)</f>
        <v>0</v>
      </c>
      <c r="BF269" s="174">
        <f>IF(N269="snížená",J269,0)</f>
        <v>0</v>
      </c>
      <c r="BG269" s="174">
        <f>IF(N269="zákl. přenesená",J269,0)</f>
        <v>0</v>
      </c>
      <c r="BH269" s="174">
        <f>IF(N269="sníž. přenesená",J269,0)</f>
        <v>0</v>
      </c>
      <c r="BI269" s="174">
        <f>IF(N269="nulová",J269,0)</f>
        <v>0</v>
      </c>
      <c r="BJ269" s="39" t="s">
        <v>8</v>
      </c>
      <c r="BK269" s="174">
        <f>ROUND(I269*H269,0)</f>
        <v>0</v>
      </c>
      <c r="BL269" s="39" t="s">
        <v>769</v>
      </c>
      <c r="BM269" s="173" t="s">
        <v>952</v>
      </c>
    </row>
    <row r="270" spans="2:65" s="152" customFormat="1" ht="22.9" customHeight="1" x14ac:dyDescent="0.2">
      <c r="B270" s="151"/>
      <c r="D270" s="153" t="s">
        <v>76</v>
      </c>
      <c r="E270" s="161" t="s">
        <v>953</v>
      </c>
      <c r="F270" s="161" t="s">
        <v>954</v>
      </c>
      <c r="J270" s="162">
        <f>BK270</f>
        <v>0</v>
      </c>
      <c r="L270" s="151"/>
      <c r="M270" s="156"/>
      <c r="P270" s="157">
        <f>P271</f>
        <v>0</v>
      </c>
      <c r="R270" s="157">
        <f>R271</f>
        <v>0</v>
      </c>
      <c r="T270" s="158">
        <f>T271</f>
        <v>0</v>
      </c>
      <c r="AR270" s="153" t="s">
        <v>164</v>
      </c>
      <c r="AT270" s="159" t="s">
        <v>76</v>
      </c>
      <c r="AU270" s="159" t="s">
        <v>8</v>
      </c>
      <c r="AY270" s="153" t="s">
        <v>150</v>
      </c>
      <c r="BK270" s="160">
        <f>BK271</f>
        <v>0</v>
      </c>
    </row>
    <row r="271" spans="2:65" s="52" customFormat="1" ht="16.5" customHeight="1" x14ac:dyDescent="0.2">
      <c r="B271" s="51"/>
      <c r="C271" s="197" t="s">
        <v>541</v>
      </c>
      <c r="D271" s="197" t="s">
        <v>263</v>
      </c>
      <c r="E271" s="198" t="s">
        <v>955</v>
      </c>
      <c r="F271" s="199" t="s">
        <v>956</v>
      </c>
      <c r="G271" s="200" t="s">
        <v>624</v>
      </c>
      <c r="H271" s="27"/>
      <c r="I271" s="215">
        <f>(J254+J242+J235+J229+J216+J198)/100</f>
        <v>0</v>
      </c>
      <c r="J271" s="202">
        <f>ROUND(I271*H271,0)</f>
        <v>0</v>
      </c>
      <c r="K271" s="199" t="s">
        <v>1</v>
      </c>
      <c r="L271" s="203"/>
      <c r="M271" s="204" t="s">
        <v>1</v>
      </c>
      <c r="N271" s="205" t="s">
        <v>42</v>
      </c>
      <c r="P271" s="171">
        <f>O271*H271</f>
        <v>0</v>
      </c>
      <c r="Q271" s="171">
        <v>0</v>
      </c>
      <c r="R271" s="171">
        <f>Q271*H271</f>
        <v>0</v>
      </c>
      <c r="S271" s="171">
        <v>0</v>
      </c>
      <c r="T271" s="172">
        <f>S271*H271</f>
        <v>0</v>
      </c>
      <c r="AR271" s="173" t="s">
        <v>768</v>
      </c>
      <c r="AT271" s="173" t="s">
        <v>263</v>
      </c>
      <c r="AU271" s="173" t="s">
        <v>86</v>
      </c>
      <c r="AY271" s="39" t="s">
        <v>150</v>
      </c>
      <c r="BE271" s="174">
        <f>IF(N271="základní",J271,0)</f>
        <v>0</v>
      </c>
      <c r="BF271" s="174">
        <f>IF(N271="snížená",J271,0)</f>
        <v>0</v>
      </c>
      <c r="BG271" s="174">
        <f>IF(N271="zákl. přenesená",J271,0)</f>
        <v>0</v>
      </c>
      <c r="BH271" s="174">
        <f>IF(N271="sníž. přenesená",J271,0)</f>
        <v>0</v>
      </c>
      <c r="BI271" s="174">
        <f>IF(N271="nulová",J271,0)</f>
        <v>0</v>
      </c>
      <c r="BJ271" s="39" t="s">
        <v>8</v>
      </c>
      <c r="BK271" s="174">
        <f>ROUND(I271*H271,0)</f>
        <v>0</v>
      </c>
      <c r="BL271" s="39" t="s">
        <v>769</v>
      </c>
      <c r="BM271" s="173" t="s">
        <v>957</v>
      </c>
    </row>
    <row r="272" spans="2:65" s="152" customFormat="1" ht="22.9" customHeight="1" x14ac:dyDescent="0.2">
      <c r="B272" s="151"/>
      <c r="D272" s="153" t="s">
        <v>76</v>
      </c>
      <c r="E272" s="161" t="s">
        <v>958</v>
      </c>
      <c r="F272" s="161" t="s">
        <v>959</v>
      </c>
      <c r="J272" s="162">
        <f>BK272</f>
        <v>0</v>
      </c>
      <c r="L272" s="151"/>
      <c r="M272" s="156"/>
      <c r="P272" s="157">
        <f>P273+P275+P292+P312+P316+P323+P337</f>
        <v>0</v>
      </c>
      <c r="R272" s="157">
        <f>R273+R275+R292+R312+R316+R323+R337</f>
        <v>0</v>
      </c>
      <c r="T272" s="158">
        <f>T273+T275+T292+T312+T316+T323+T337</f>
        <v>0</v>
      </c>
      <c r="AR272" s="153" t="s">
        <v>164</v>
      </c>
      <c r="AT272" s="159" t="s">
        <v>76</v>
      </c>
      <c r="AU272" s="159" t="s">
        <v>8</v>
      </c>
      <c r="AY272" s="153" t="s">
        <v>150</v>
      </c>
      <c r="BK272" s="160">
        <f>BK273+BK275+BK292+BK312+BK316+BK323+BK337</f>
        <v>0</v>
      </c>
    </row>
    <row r="273" spans="2:65" s="152" customFormat="1" ht="20.85" customHeight="1" x14ac:dyDescent="0.2">
      <c r="B273" s="151"/>
      <c r="D273" s="153" t="s">
        <v>76</v>
      </c>
      <c r="E273" s="161" t="s">
        <v>960</v>
      </c>
      <c r="F273" s="161" t="s">
        <v>961</v>
      </c>
      <c r="J273" s="162">
        <f>BK273</f>
        <v>0</v>
      </c>
      <c r="L273" s="151"/>
      <c r="M273" s="156"/>
      <c r="P273" s="157">
        <f>P274</f>
        <v>0</v>
      </c>
      <c r="R273" s="157">
        <f>R274</f>
        <v>0</v>
      </c>
      <c r="T273" s="158">
        <f>T274</f>
        <v>0</v>
      </c>
      <c r="AR273" s="153" t="s">
        <v>8</v>
      </c>
      <c r="AT273" s="159" t="s">
        <v>76</v>
      </c>
      <c r="AU273" s="159" t="s">
        <v>86</v>
      </c>
      <c r="AY273" s="153" t="s">
        <v>150</v>
      </c>
      <c r="BK273" s="160">
        <f>BK274</f>
        <v>0</v>
      </c>
    </row>
    <row r="274" spans="2:65" s="52" customFormat="1" ht="16.5" customHeight="1" x14ac:dyDescent="0.2">
      <c r="B274" s="51"/>
      <c r="C274" s="163" t="s">
        <v>545</v>
      </c>
      <c r="D274" s="163" t="s">
        <v>152</v>
      </c>
      <c r="E274" s="164" t="s">
        <v>962</v>
      </c>
      <c r="F274" s="165" t="s">
        <v>963</v>
      </c>
      <c r="G274" s="166" t="s">
        <v>608</v>
      </c>
      <c r="H274" s="167">
        <v>1</v>
      </c>
      <c r="I274" s="22"/>
      <c r="J274" s="168">
        <f>ROUND(I274*H274,0)</f>
        <v>0</v>
      </c>
      <c r="K274" s="165" t="s">
        <v>1</v>
      </c>
      <c r="L274" s="51"/>
      <c r="M274" s="169" t="s">
        <v>1</v>
      </c>
      <c r="N274" s="170" t="s">
        <v>42</v>
      </c>
      <c r="P274" s="171">
        <f>O274*H274</f>
        <v>0</v>
      </c>
      <c r="Q274" s="171">
        <v>0</v>
      </c>
      <c r="R274" s="171">
        <f>Q274*H274</f>
        <v>0</v>
      </c>
      <c r="S274" s="171">
        <v>0</v>
      </c>
      <c r="T274" s="172">
        <f>S274*H274</f>
        <v>0</v>
      </c>
      <c r="AR274" s="173" t="s">
        <v>157</v>
      </c>
      <c r="AT274" s="173" t="s">
        <v>152</v>
      </c>
      <c r="AU274" s="173" t="s">
        <v>164</v>
      </c>
      <c r="AY274" s="39" t="s">
        <v>150</v>
      </c>
      <c r="BE274" s="174">
        <f>IF(N274="základní",J274,0)</f>
        <v>0</v>
      </c>
      <c r="BF274" s="174">
        <f>IF(N274="snížená",J274,0)</f>
        <v>0</v>
      </c>
      <c r="BG274" s="174">
        <f>IF(N274="zákl. přenesená",J274,0)</f>
        <v>0</v>
      </c>
      <c r="BH274" s="174">
        <f>IF(N274="sníž. přenesená",J274,0)</f>
        <v>0</v>
      </c>
      <c r="BI274" s="174">
        <f>IF(N274="nulová",J274,0)</f>
        <v>0</v>
      </c>
      <c r="BJ274" s="39" t="s">
        <v>8</v>
      </c>
      <c r="BK274" s="174">
        <f>ROUND(I274*H274,0)</f>
        <v>0</v>
      </c>
      <c r="BL274" s="39" t="s">
        <v>157</v>
      </c>
      <c r="BM274" s="173" t="s">
        <v>964</v>
      </c>
    </row>
    <row r="275" spans="2:65" s="152" customFormat="1" ht="20.85" customHeight="1" x14ac:dyDescent="0.2">
      <c r="B275" s="151"/>
      <c r="D275" s="153" t="s">
        <v>76</v>
      </c>
      <c r="E275" s="161" t="s">
        <v>778</v>
      </c>
      <c r="F275" s="161" t="s">
        <v>779</v>
      </c>
      <c r="J275" s="162">
        <f>BK275</f>
        <v>0</v>
      </c>
      <c r="L275" s="151"/>
      <c r="M275" s="156"/>
      <c r="P275" s="157">
        <f>SUM(P276:P291)</f>
        <v>0</v>
      </c>
      <c r="R275" s="157">
        <f>SUM(R276:R291)</f>
        <v>0</v>
      </c>
      <c r="T275" s="158">
        <f>SUM(T276:T291)</f>
        <v>0</v>
      </c>
      <c r="AR275" s="153" t="s">
        <v>8</v>
      </c>
      <c r="AT275" s="159" t="s">
        <v>76</v>
      </c>
      <c r="AU275" s="159" t="s">
        <v>86</v>
      </c>
      <c r="AY275" s="153" t="s">
        <v>150</v>
      </c>
      <c r="BK275" s="160">
        <f>SUM(BK276:BK291)</f>
        <v>0</v>
      </c>
    </row>
    <row r="276" spans="2:65" s="52" customFormat="1" ht="16.5" customHeight="1" x14ac:dyDescent="0.2">
      <c r="B276" s="51"/>
      <c r="C276" s="163" t="s">
        <v>549</v>
      </c>
      <c r="D276" s="163" t="s">
        <v>152</v>
      </c>
      <c r="E276" s="164" t="s">
        <v>965</v>
      </c>
      <c r="F276" s="165" t="s">
        <v>782</v>
      </c>
      <c r="G276" s="166" t="s">
        <v>323</v>
      </c>
      <c r="H276" s="167">
        <v>28</v>
      </c>
      <c r="I276" s="22"/>
      <c r="J276" s="168">
        <f t="shared" ref="J276:J291" si="70">ROUND(I276*H276,0)</f>
        <v>0</v>
      </c>
      <c r="K276" s="165" t="s">
        <v>1</v>
      </c>
      <c r="L276" s="51"/>
      <c r="M276" s="169" t="s">
        <v>1</v>
      </c>
      <c r="N276" s="170" t="s">
        <v>42</v>
      </c>
      <c r="P276" s="171">
        <f t="shared" ref="P276:P291" si="71">O276*H276</f>
        <v>0</v>
      </c>
      <c r="Q276" s="171">
        <v>0</v>
      </c>
      <c r="R276" s="171">
        <f t="shared" ref="R276:R291" si="72">Q276*H276</f>
        <v>0</v>
      </c>
      <c r="S276" s="171">
        <v>0</v>
      </c>
      <c r="T276" s="172">
        <f t="shared" ref="T276:T291" si="73">S276*H276</f>
        <v>0</v>
      </c>
      <c r="AR276" s="173" t="s">
        <v>157</v>
      </c>
      <c r="AT276" s="173" t="s">
        <v>152</v>
      </c>
      <c r="AU276" s="173" t="s">
        <v>164</v>
      </c>
      <c r="AY276" s="39" t="s">
        <v>150</v>
      </c>
      <c r="BE276" s="174">
        <f t="shared" ref="BE276:BE291" si="74">IF(N276="základní",J276,0)</f>
        <v>0</v>
      </c>
      <c r="BF276" s="174">
        <f t="shared" ref="BF276:BF291" si="75">IF(N276="snížená",J276,0)</f>
        <v>0</v>
      </c>
      <c r="BG276" s="174">
        <f t="shared" ref="BG276:BG291" si="76">IF(N276="zákl. přenesená",J276,0)</f>
        <v>0</v>
      </c>
      <c r="BH276" s="174">
        <f t="shared" ref="BH276:BH291" si="77">IF(N276="sníž. přenesená",J276,0)</f>
        <v>0</v>
      </c>
      <c r="BI276" s="174">
        <f t="shared" ref="BI276:BI291" si="78">IF(N276="nulová",J276,0)</f>
        <v>0</v>
      </c>
      <c r="BJ276" s="39" t="s">
        <v>8</v>
      </c>
      <c r="BK276" s="174">
        <f t="shared" ref="BK276:BK291" si="79">ROUND(I276*H276,0)</f>
        <v>0</v>
      </c>
      <c r="BL276" s="39" t="s">
        <v>157</v>
      </c>
      <c r="BM276" s="173" t="s">
        <v>966</v>
      </c>
    </row>
    <row r="277" spans="2:65" s="52" customFormat="1" ht="16.5" customHeight="1" x14ac:dyDescent="0.2">
      <c r="B277" s="51"/>
      <c r="C277" s="163" t="s">
        <v>555</v>
      </c>
      <c r="D277" s="163" t="s">
        <v>152</v>
      </c>
      <c r="E277" s="164" t="s">
        <v>967</v>
      </c>
      <c r="F277" s="165" t="s">
        <v>785</v>
      </c>
      <c r="G277" s="166" t="s">
        <v>323</v>
      </c>
      <c r="H277" s="167">
        <v>16</v>
      </c>
      <c r="I277" s="22"/>
      <c r="J277" s="168">
        <f t="shared" si="70"/>
        <v>0</v>
      </c>
      <c r="K277" s="165" t="s">
        <v>1</v>
      </c>
      <c r="L277" s="51"/>
      <c r="M277" s="169" t="s">
        <v>1</v>
      </c>
      <c r="N277" s="170" t="s">
        <v>42</v>
      </c>
      <c r="P277" s="171">
        <f t="shared" si="71"/>
        <v>0</v>
      </c>
      <c r="Q277" s="171">
        <v>0</v>
      </c>
      <c r="R277" s="171">
        <f t="shared" si="72"/>
        <v>0</v>
      </c>
      <c r="S277" s="171">
        <v>0</v>
      </c>
      <c r="T277" s="172">
        <f t="shared" si="73"/>
        <v>0</v>
      </c>
      <c r="AR277" s="173" t="s">
        <v>157</v>
      </c>
      <c r="AT277" s="173" t="s">
        <v>152</v>
      </c>
      <c r="AU277" s="173" t="s">
        <v>164</v>
      </c>
      <c r="AY277" s="39" t="s">
        <v>150</v>
      </c>
      <c r="BE277" s="174">
        <f t="shared" si="74"/>
        <v>0</v>
      </c>
      <c r="BF277" s="174">
        <f t="shared" si="75"/>
        <v>0</v>
      </c>
      <c r="BG277" s="174">
        <f t="shared" si="76"/>
        <v>0</v>
      </c>
      <c r="BH277" s="174">
        <f t="shared" si="77"/>
        <v>0</v>
      </c>
      <c r="BI277" s="174">
        <f t="shared" si="78"/>
        <v>0</v>
      </c>
      <c r="BJ277" s="39" t="s">
        <v>8</v>
      </c>
      <c r="BK277" s="174">
        <f t="shared" si="79"/>
        <v>0</v>
      </c>
      <c r="BL277" s="39" t="s">
        <v>157</v>
      </c>
      <c r="BM277" s="173" t="s">
        <v>968</v>
      </c>
    </row>
    <row r="278" spans="2:65" s="52" customFormat="1" ht="16.5" customHeight="1" x14ac:dyDescent="0.2">
      <c r="B278" s="51"/>
      <c r="C278" s="163" t="s">
        <v>559</v>
      </c>
      <c r="D278" s="163" t="s">
        <v>152</v>
      </c>
      <c r="E278" s="164" t="s">
        <v>969</v>
      </c>
      <c r="F278" s="165" t="s">
        <v>788</v>
      </c>
      <c r="G278" s="166" t="s">
        <v>323</v>
      </c>
      <c r="H278" s="167">
        <v>28</v>
      </c>
      <c r="I278" s="22"/>
      <c r="J278" s="168">
        <f t="shared" si="70"/>
        <v>0</v>
      </c>
      <c r="K278" s="165" t="s">
        <v>1</v>
      </c>
      <c r="L278" s="51"/>
      <c r="M278" s="169" t="s">
        <v>1</v>
      </c>
      <c r="N278" s="170" t="s">
        <v>42</v>
      </c>
      <c r="P278" s="171">
        <f t="shared" si="71"/>
        <v>0</v>
      </c>
      <c r="Q278" s="171">
        <v>0</v>
      </c>
      <c r="R278" s="171">
        <f t="shared" si="72"/>
        <v>0</v>
      </c>
      <c r="S278" s="171">
        <v>0</v>
      </c>
      <c r="T278" s="172">
        <f t="shared" si="73"/>
        <v>0</v>
      </c>
      <c r="AR278" s="173" t="s">
        <v>157</v>
      </c>
      <c r="AT278" s="173" t="s">
        <v>152</v>
      </c>
      <c r="AU278" s="173" t="s">
        <v>164</v>
      </c>
      <c r="AY278" s="39" t="s">
        <v>150</v>
      </c>
      <c r="BE278" s="174">
        <f t="shared" si="74"/>
        <v>0</v>
      </c>
      <c r="BF278" s="174">
        <f t="shared" si="75"/>
        <v>0</v>
      </c>
      <c r="BG278" s="174">
        <f t="shared" si="76"/>
        <v>0</v>
      </c>
      <c r="BH278" s="174">
        <f t="shared" si="77"/>
        <v>0</v>
      </c>
      <c r="BI278" s="174">
        <f t="shared" si="78"/>
        <v>0</v>
      </c>
      <c r="BJ278" s="39" t="s">
        <v>8</v>
      </c>
      <c r="BK278" s="174">
        <f t="shared" si="79"/>
        <v>0</v>
      </c>
      <c r="BL278" s="39" t="s">
        <v>157</v>
      </c>
      <c r="BM278" s="173" t="s">
        <v>970</v>
      </c>
    </row>
    <row r="279" spans="2:65" s="52" customFormat="1" ht="16.5" customHeight="1" x14ac:dyDescent="0.2">
      <c r="B279" s="51"/>
      <c r="C279" s="163" t="s">
        <v>565</v>
      </c>
      <c r="D279" s="163" t="s">
        <v>152</v>
      </c>
      <c r="E279" s="164" t="s">
        <v>971</v>
      </c>
      <c r="F279" s="165" t="s">
        <v>791</v>
      </c>
      <c r="G279" s="166" t="s">
        <v>323</v>
      </c>
      <c r="H279" s="167">
        <v>12</v>
      </c>
      <c r="I279" s="22"/>
      <c r="J279" s="168">
        <f t="shared" si="70"/>
        <v>0</v>
      </c>
      <c r="K279" s="165" t="s">
        <v>1</v>
      </c>
      <c r="L279" s="51"/>
      <c r="M279" s="169" t="s">
        <v>1</v>
      </c>
      <c r="N279" s="170" t="s">
        <v>42</v>
      </c>
      <c r="P279" s="171">
        <f t="shared" si="71"/>
        <v>0</v>
      </c>
      <c r="Q279" s="171">
        <v>0</v>
      </c>
      <c r="R279" s="171">
        <f t="shared" si="72"/>
        <v>0</v>
      </c>
      <c r="S279" s="171">
        <v>0</v>
      </c>
      <c r="T279" s="172">
        <f t="shared" si="73"/>
        <v>0</v>
      </c>
      <c r="AR279" s="173" t="s">
        <v>157</v>
      </c>
      <c r="AT279" s="173" t="s">
        <v>152</v>
      </c>
      <c r="AU279" s="173" t="s">
        <v>164</v>
      </c>
      <c r="AY279" s="39" t="s">
        <v>150</v>
      </c>
      <c r="BE279" s="174">
        <f t="shared" si="74"/>
        <v>0</v>
      </c>
      <c r="BF279" s="174">
        <f t="shared" si="75"/>
        <v>0</v>
      </c>
      <c r="BG279" s="174">
        <f t="shared" si="76"/>
        <v>0</v>
      </c>
      <c r="BH279" s="174">
        <f t="shared" si="77"/>
        <v>0</v>
      </c>
      <c r="BI279" s="174">
        <f t="shared" si="78"/>
        <v>0</v>
      </c>
      <c r="BJ279" s="39" t="s">
        <v>8</v>
      </c>
      <c r="BK279" s="174">
        <f t="shared" si="79"/>
        <v>0</v>
      </c>
      <c r="BL279" s="39" t="s">
        <v>157</v>
      </c>
      <c r="BM279" s="173" t="s">
        <v>972</v>
      </c>
    </row>
    <row r="280" spans="2:65" s="52" customFormat="1" ht="16.5" customHeight="1" x14ac:dyDescent="0.2">
      <c r="B280" s="51"/>
      <c r="C280" s="163" t="s">
        <v>932</v>
      </c>
      <c r="D280" s="163" t="s">
        <v>152</v>
      </c>
      <c r="E280" s="164" t="s">
        <v>973</v>
      </c>
      <c r="F280" s="165" t="s">
        <v>794</v>
      </c>
      <c r="G280" s="166" t="s">
        <v>323</v>
      </c>
      <c r="H280" s="167">
        <v>6</v>
      </c>
      <c r="I280" s="22"/>
      <c r="J280" s="168">
        <f t="shared" si="70"/>
        <v>0</v>
      </c>
      <c r="K280" s="165" t="s">
        <v>1</v>
      </c>
      <c r="L280" s="51"/>
      <c r="M280" s="169" t="s">
        <v>1</v>
      </c>
      <c r="N280" s="170" t="s">
        <v>42</v>
      </c>
      <c r="P280" s="171">
        <f t="shared" si="71"/>
        <v>0</v>
      </c>
      <c r="Q280" s="171">
        <v>0</v>
      </c>
      <c r="R280" s="171">
        <f t="shared" si="72"/>
        <v>0</v>
      </c>
      <c r="S280" s="171">
        <v>0</v>
      </c>
      <c r="T280" s="172">
        <f t="shared" si="73"/>
        <v>0</v>
      </c>
      <c r="AR280" s="173" t="s">
        <v>157</v>
      </c>
      <c r="AT280" s="173" t="s">
        <v>152</v>
      </c>
      <c r="AU280" s="173" t="s">
        <v>164</v>
      </c>
      <c r="AY280" s="39" t="s">
        <v>150</v>
      </c>
      <c r="BE280" s="174">
        <f t="shared" si="74"/>
        <v>0</v>
      </c>
      <c r="BF280" s="174">
        <f t="shared" si="75"/>
        <v>0</v>
      </c>
      <c r="BG280" s="174">
        <f t="shared" si="76"/>
        <v>0</v>
      </c>
      <c r="BH280" s="174">
        <f t="shared" si="77"/>
        <v>0</v>
      </c>
      <c r="BI280" s="174">
        <f t="shared" si="78"/>
        <v>0</v>
      </c>
      <c r="BJ280" s="39" t="s">
        <v>8</v>
      </c>
      <c r="BK280" s="174">
        <f t="shared" si="79"/>
        <v>0</v>
      </c>
      <c r="BL280" s="39" t="s">
        <v>157</v>
      </c>
      <c r="BM280" s="173" t="s">
        <v>974</v>
      </c>
    </row>
    <row r="281" spans="2:65" s="52" customFormat="1" ht="16.5" customHeight="1" x14ac:dyDescent="0.2">
      <c r="B281" s="51"/>
      <c r="C281" s="163" t="s">
        <v>574</v>
      </c>
      <c r="D281" s="163" t="s">
        <v>152</v>
      </c>
      <c r="E281" s="164" t="s">
        <v>975</v>
      </c>
      <c r="F281" s="165" t="s">
        <v>976</v>
      </c>
      <c r="G281" s="166" t="s">
        <v>323</v>
      </c>
      <c r="H281" s="167">
        <v>48</v>
      </c>
      <c r="I281" s="22"/>
      <c r="J281" s="168">
        <f t="shared" si="70"/>
        <v>0</v>
      </c>
      <c r="K281" s="165" t="s">
        <v>1</v>
      </c>
      <c r="L281" s="51"/>
      <c r="M281" s="169" t="s">
        <v>1</v>
      </c>
      <c r="N281" s="170" t="s">
        <v>42</v>
      </c>
      <c r="P281" s="171">
        <f t="shared" si="71"/>
        <v>0</v>
      </c>
      <c r="Q281" s="171">
        <v>0</v>
      </c>
      <c r="R281" s="171">
        <f t="shared" si="72"/>
        <v>0</v>
      </c>
      <c r="S281" s="171">
        <v>0</v>
      </c>
      <c r="T281" s="172">
        <f t="shared" si="73"/>
        <v>0</v>
      </c>
      <c r="AR281" s="173" t="s">
        <v>157</v>
      </c>
      <c r="AT281" s="173" t="s">
        <v>152</v>
      </c>
      <c r="AU281" s="173" t="s">
        <v>164</v>
      </c>
      <c r="AY281" s="39" t="s">
        <v>150</v>
      </c>
      <c r="BE281" s="174">
        <f t="shared" si="74"/>
        <v>0</v>
      </c>
      <c r="BF281" s="174">
        <f t="shared" si="75"/>
        <v>0</v>
      </c>
      <c r="BG281" s="174">
        <f t="shared" si="76"/>
        <v>0</v>
      </c>
      <c r="BH281" s="174">
        <f t="shared" si="77"/>
        <v>0</v>
      </c>
      <c r="BI281" s="174">
        <f t="shared" si="78"/>
        <v>0</v>
      </c>
      <c r="BJ281" s="39" t="s">
        <v>8</v>
      </c>
      <c r="BK281" s="174">
        <f t="shared" si="79"/>
        <v>0</v>
      </c>
      <c r="BL281" s="39" t="s">
        <v>157</v>
      </c>
      <c r="BM281" s="173" t="s">
        <v>977</v>
      </c>
    </row>
    <row r="282" spans="2:65" s="52" customFormat="1" ht="16.5" customHeight="1" x14ac:dyDescent="0.2">
      <c r="B282" s="51"/>
      <c r="C282" s="163" t="s">
        <v>935</v>
      </c>
      <c r="D282" s="163" t="s">
        <v>152</v>
      </c>
      <c r="E282" s="164" t="s">
        <v>975</v>
      </c>
      <c r="F282" s="165" t="s">
        <v>976</v>
      </c>
      <c r="G282" s="166" t="s">
        <v>323</v>
      </c>
      <c r="H282" s="167">
        <v>14</v>
      </c>
      <c r="I282" s="22"/>
      <c r="J282" s="168">
        <f t="shared" si="70"/>
        <v>0</v>
      </c>
      <c r="K282" s="165" t="s">
        <v>1</v>
      </c>
      <c r="L282" s="51"/>
      <c r="M282" s="169" t="s">
        <v>1</v>
      </c>
      <c r="N282" s="170" t="s">
        <v>42</v>
      </c>
      <c r="P282" s="171">
        <f t="shared" si="71"/>
        <v>0</v>
      </c>
      <c r="Q282" s="171">
        <v>0</v>
      </c>
      <c r="R282" s="171">
        <f t="shared" si="72"/>
        <v>0</v>
      </c>
      <c r="S282" s="171">
        <v>0</v>
      </c>
      <c r="T282" s="172">
        <f t="shared" si="73"/>
        <v>0</v>
      </c>
      <c r="AR282" s="173" t="s">
        <v>157</v>
      </c>
      <c r="AT282" s="173" t="s">
        <v>152</v>
      </c>
      <c r="AU282" s="173" t="s">
        <v>164</v>
      </c>
      <c r="AY282" s="39" t="s">
        <v>150</v>
      </c>
      <c r="BE282" s="174">
        <f t="shared" si="74"/>
        <v>0</v>
      </c>
      <c r="BF282" s="174">
        <f t="shared" si="75"/>
        <v>0</v>
      </c>
      <c r="BG282" s="174">
        <f t="shared" si="76"/>
        <v>0</v>
      </c>
      <c r="BH282" s="174">
        <f t="shared" si="77"/>
        <v>0</v>
      </c>
      <c r="BI282" s="174">
        <f t="shared" si="78"/>
        <v>0</v>
      </c>
      <c r="BJ282" s="39" t="s">
        <v>8</v>
      </c>
      <c r="BK282" s="174">
        <f t="shared" si="79"/>
        <v>0</v>
      </c>
      <c r="BL282" s="39" t="s">
        <v>157</v>
      </c>
      <c r="BM282" s="173" t="s">
        <v>978</v>
      </c>
    </row>
    <row r="283" spans="2:65" s="52" customFormat="1" ht="16.5" customHeight="1" x14ac:dyDescent="0.2">
      <c r="B283" s="51"/>
      <c r="C283" s="163" t="s">
        <v>578</v>
      </c>
      <c r="D283" s="163" t="s">
        <v>152</v>
      </c>
      <c r="E283" s="164" t="s">
        <v>975</v>
      </c>
      <c r="F283" s="165" t="s">
        <v>976</v>
      </c>
      <c r="G283" s="166" t="s">
        <v>323</v>
      </c>
      <c r="H283" s="167">
        <v>56</v>
      </c>
      <c r="I283" s="22"/>
      <c r="J283" s="168">
        <f t="shared" si="70"/>
        <v>0</v>
      </c>
      <c r="K283" s="165" t="s">
        <v>1</v>
      </c>
      <c r="L283" s="51"/>
      <c r="M283" s="169" t="s">
        <v>1</v>
      </c>
      <c r="N283" s="170" t="s">
        <v>42</v>
      </c>
      <c r="P283" s="171">
        <f t="shared" si="71"/>
        <v>0</v>
      </c>
      <c r="Q283" s="171">
        <v>0</v>
      </c>
      <c r="R283" s="171">
        <f t="shared" si="72"/>
        <v>0</v>
      </c>
      <c r="S283" s="171">
        <v>0</v>
      </c>
      <c r="T283" s="172">
        <f t="shared" si="73"/>
        <v>0</v>
      </c>
      <c r="AR283" s="173" t="s">
        <v>157</v>
      </c>
      <c r="AT283" s="173" t="s">
        <v>152</v>
      </c>
      <c r="AU283" s="173" t="s">
        <v>164</v>
      </c>
      <c r="AY283" s="39" t="s">
        <v>150</v>
      </c>
      <c r="BE283" s="174">
        <f t="shared" si="74"/>
        <v>0</v>
      </c>
      <c r="BF283" s="174">
        <f t="shared" si="75"/>
        <v>0</v>
      </c>
      <c r="BG283" s="174">
        <f t="shared" si="76"/>
        <v>0</v>
      </c>
      <c r="BH283" s="174">
        <f t="shared" si="77"/>
        <v>0</v>
      </c>
      <c r="BI283" s="174">
        <f t="shared" si="78"/>
        <v>0</v>
      </c>
      <c r="BJ283" s="39" t="s">
        <v>8</v>
      </c>
      <c r="BK283" s="174">
        <f t="shared" si="79"/>
        <v>0</v>
      </c>
      <c r="BL283" s="39" t="s">
        <v>157</v>
      </c>
      <c r="BM283" s="173" t="s">
        <v>979</v>
      </c>
    </row>
    <row r="284" spans="2:65" s="52" customFormat="1" ht="21.75" customHeight="1" x14ac:dyDescent="0.2">
      <c r="B284" s="51"/>
      <c r="C284" s="163" t="s">
        <v>379</v>
      </c>
      <c r="D284" s="163" t="s">
        <v>152</v>
      </c>
      <c r="E284" s="164" t="s">
        <v>980</v>
      </c>
      <c r="F284" s="165" t="s">
        <v>981</v>
      </c>
      <c r="G284" s="166" t="s">
        <v>535</v>
      </c>
      <c r="H284" s="167">
        <v>8.4</v>
      </c>
      <c r="I284" s="22"/>
      <c r="J284" s="168">
        <f t="shared" si="70"/>
        <v>0</v>
      </c>
      <c r="K284" s="165" t="s">
        <v>1</v>
      </c>
      <c r="L284" s="51"/>
      <c r="M284" s="169" t="s">
        <v>1</v>
      </c>
      <c r="N284" s="170" t="s">
        <v>42</v>
      </c>
      <c r="P284" s="171">
        <f t="shared" si="71"/>
        <v>0</v>
      </c>
      <c r="Q284" s="171">
        <v>0</v>
      </c>
      <c r="R284" s="171">
        <f t="shared" si="72"/>
        <v>0</v>
      </c>
      <c r="S284" s="171">
        <v>0</v>
      </c>
      <c r="T284" s="172">
        <f t="shared" si="73"/>
        <v>0</v>
      </c>
      <c r="AR284" s="173" t="s">
        <v>157</v>
      </c>
      <c r="AT284" s="173" t="s">
        <v>152</v>
      </c>
      <c r="AU284" s="173" t="s">
        <v>164</v>
      </c>
      <c r="AY284" s="39" t="s">
        <v>150</v>
      </c>
      <c r="BE284" s="174">
        <f t="shared" si="74"/>
        <v>0</v>
      </c>
      <c r="BF284" s="174">
        <f t="shared" si="75"/>
        <v>0</v>
      </c>
      <c r="BG284" s="174">
        <f t="shared" si="76"/>
        <v>0</v>
      </c>
      <c r="BH284" s="174">
        <f t="shared" si="77"/>
        <v>0</v>
      </c>
      <c r="BI284" s="174">
        <f t="shared" si="78"/>
        <v>0</v>
      </c>
      <c r="BJ284" s="39" t="s">
        <v>8</v>
      </c>
      <c r="BK284" s="174">
        <f t="shared" si="79"/>
        <v>0</v>
      </c>
      <c r="BL284" s="39" t="s">
        <v>157</v>
      </c>
      <c r="BM284" s="173" t="s">
        <v>982</v>
      </c>
    </row>
    <row r="285" spans="2:65" s="52" customFormat="1" ht="21.75" customHeight="1" x14ac:dyDescent="0.2">
      <c r="B285" s="51"/>
      <c r="C285" s="163" t="s">
        <v>983</v>
      </c>
      <c r="D285" s="163" t="s">
        <v>152</v>
      </c>
      <c r="E285" s="164" t="s">
        <v>980</v>
      </c>
      <c r="F285" s="165" t="s">
        <v>981</v>
      </c>
      <c r="G285" s="166" t="s">
        <v>535</v>
      </c>
      <c r="H285" s="167">
        <v>58.8</v>
      </c>
      <c r="I285" s="22"/>
      <c r="J285" s="168">
        <f t="shared" si="70"/>
        <v>0</v>
      </c>
      <c r="K285" s="165" t="s">
        <v>1</v>
      </c>
      <c r="L285" s="51"/>
      <c r="M285" s="169" t="s">
        <v>1</v>
      </c>
      <c r="N285" s="170" t="s">
        <v>42</v>
      </c>
      <c r="P285" s="171">
        <f t="shared" si="71"/>
        <v>0</v>
      </c>
      <c r="Q285" s="171">
        <v>0</v>
      </c>
      <c r="R285" s="171">
        <f t="shared" si="72"/>
        <v>0</v>
      </c>
      <c r="S285" s="171">
        <v>0</v>
      </c>
      <c r="T285" s="172">
        <f t="shared" si="73"/>
        <v>0</v>
      </c>
      <c r="AR285" s="173" t="s">
        <v>157</v>
      </c>
      <c r="AT285" s="173" t="s">
        <v>152</v>
      </c>
      <c r="AU285" s="173" t="s">
        <v>164</v>
      </c>
      <c r="AY285" s="39" t="s">
        <v>150</v>
      </c>
      <c r="BE285" s="174">
        <f t="shared" si="74"/>
        <v>0</v>
      </c>
      <c r="BF285" s="174">
        <f t="shared" si="75"/>
        <v>0</v>
      </c>
      <c r="BG285" s="174">
        <f t="shared" si="76"/>
        <v>0</v>
      </c>
      <c r="BH285" s="174">
        <f t="shared" si="77"/>
        <v>0</v>
      </c>
      <c r="BI285" s="174">
        <f t="shared" si="78"/>
        <v>0</v>
      </c>
      <c r="BJ285" s="39" t="s">
        <v>8</v>
      </c>
      <c r="BK285" s="174">
        <f t="shared" si="79"/>
        <v>0</v>
      </c>
      <c r="BL285" s="39" t="s">
        <v>157</v>
      </c>
      <c r="BM285" s="173" t="s">
        <v>984</v>
      </c>
    </row>
    <row r="286" spans="2:65" s="52" customFormat="1" ht="21.75" customHeight="1" x14ac:dyDescent="0.2">
      <c r="B286" s="51"/>
      <c r="C286" s="163" t="s">
        <v>940</v>
      </c>
      <c r="D286" s="163" t="s">
        <v>152</v>
      </c>
      <c r="E286" s="164" t="s">
        <v>980</v>
      </c>
      <c r="F286" s="165" t="s">
        <v>981</v>
      </c>
      <c r="G286" s="166" t="s">
        <v>535</v>
      </c>
      <c r="H286" s="167">
        <v>2.4</v>
      </c>
      <c r="I286" s="22"/>
      <c r="J286" s="168">
        <f t="shared" si="70"/>
        <v>0</v>
      </c>
      <c r="K286" s="165" t="s">
        <v>1</v>
      </c>
      <c r="L286" s="51"/>
      <c r="M286" s="169" t="s">
        <v>1</v>
      </c>
      <c r="N286" s="170" t="s">
        <v>42</v>
      </c>
      <c r="P286" s="171">
        <f t="shared" si="71"/>
        <v>0</v>
      </c>
      <c r="Q286" s="171">
        <v>0</v>
      </c>
      <c r="R286" s="171">
        <f t="shared" si="72"/>
        <v>0</v>
      </c>
      <c r="S286" s="171">
        <v>0</v>
      </c>
      <c r="T286" s="172">
        <f t="shared" si="73"/>
        <v>0</v>
      </c>
      <c r="AR286" s="173" t="s">
        <v>157</v>
      </c>
      <c r="AT286" s="173" t="s">
        <v>152</v>
      </c>
      <c r="AU286" s="173" t="s">
        <v>164</v>
      </c>
      <c r="AY286" s="39" t="s">
        <v>150</v>
      </c>
      <c r="BE286" s="174">
        <f t="shared" si="74"/>
        <v>0</v>
      </c>
      <c r="BF286" s="174">
        <f t="shared" si="75"/>
        <v>0</v>
      </c>
      <c r="BG286" s="174">
        <f t="shared" si="76"/>
        <v>0</v>
      </c>
      <c r="BH286" s="174">
        <f t="shared" si="77"/>
        <v>0</v>
      </c>
      <c r="BI286" s="174">
        <f t="shared" si="78"/>
        <v>0</v>
      </c>
      <c r="BJ286" s="39" t="s">
        <v>8</v>
      </c>
      <c r="BK286" s="174">
        <f t="shared" si="79"/>
        <v>0</v>
      </c>
      <c r="BL286" s="39" t="s">
        <v>157</v>
      </c>
      <c r="BM286" s="173" t="s">
        <v>985</v>
      </c>
    </row>
    <row r="287" spans="2:65" s="52" customFormat="1" ht="21.75" customHeight="1" x14ac:dyDescent="0.2">
      <c r="B287" s="51"/>
      <c r="C287" s="163" t="s">
        <v>986</v>
      </c>
      <c r="D287" s="163" t="s">
        <v>152</v>
      </c>
      <c r="E287" s="164" t="s">
        <v>980</v>
      </c>
      <c r="F287" s="165" t="s">
        <v>981</v>
      </c>
      <c r="G287" s="166" t="s">
        <v>535</v>
      </c>
      <c r="H287" s="167">
        <v>3.36</v>
      </c>
      <c r="I287" s="22"/>
      <c r="J287" s="168">
        <f t="shared" si="70"/>
        <v>0</v>
      </c>
      <c r="K287" s="165" t="s">
        <v>1</v>
      </c>
      <c r="L287" s="51"/>
      <c r="M287" s="169" t="s">
        <v>1</v>
      </c>
      <c r="N287" s="170" t="s">
        <v>42</v>
      </c>
      <c r="P287" s="171">
        <f t="shared" si="71"/>
        <v>0</v>
      </c>
      <c r="Q287" s="171">
        <v>0</v>
      </c>
      <c r="R287" s="171">
        <f t="shared" si="72"/>
        <v>0</v>
      </c>
      <c r="S287" s="171">
        <v>0</v>
      </c>
      <c r="T287" s="172">
        <f t="shared" si="73"/>
        <v>0</v>
      </c>
      <c r="AR287" s="173" t="s">
        <v>157</v>
      </c>
      <c r="AT287" s="173" t="s">
        <v>152</v>
      </c>
      <c r="AU287" s="173" t="s">
        <v>164</v>
      </c>
      <c r="AY287" s="39" t="s">
        <v>150</v>
      </c>
      <c r="BE287" s="174">
        <f t="shared" si="74"/>
        <v>0</v>
      </c>
      <c r="BF287" s="174">
        <f t="shared" si="75"/>
        <v>0</v>
      </c>
      <c r="BG287" s="174">
        <f t="shared" si="76"/>
        <v>0</v>
      </c>
      <c r="BH287" s="174">
        <f t="shared" si="77"/>
        <v>0</v>
      </c>
      <c r="BI287" s="174">
        <f t="shared" si="78"/>
        <v>0</v>
      </c>
      <c r="BJ287" s="39" t="s">
        <v>8</v>
      </c>
      <c r="BK287" s="174">
        <f t="shared" si="79"/>
        <v>0</v>
      </c>
      <c r="BL287" s="39" t="s">
        <v>157</v>
      </c>
      <c r="BM287" s="173" t="s">
        <v>987</v>
      </c>
    </row>
    <row r="288" spans="2:65" s="52" customFormat="1" ht="21.75" customHeight="1" x14ac:dyDescent="0.2">
      <c r="B288" s="51"/>
      <c r="C288" s="163" t="s">
        <v>944</v>
      </c>
      <c r="D288" s="163" t="s">
        <v>152</v>
      </c>
      <c r="E288" s="164" t="s">
        <v>980</v>
      </c>
      <c r="F288" s="165" t="s">
        <v>981</v>
      </c>
      <c r="G288" s="166" t="s">
        <v>535</v>
      </c>
      <c r="H288" s="167">
        <v>18</v>
      </c>
      <c r="I288" s="22"/>
      <c r="J288" s="168">
        <f t="shared" si="70"/>
        <v>0</v>
      </c>
      <c r="K288" s="165" t="s">
        <v>1</v>
      </c>
      <c r="L288" s="51"/>
      <c r="M288" s="169" t="s">
        <v>1</v>
      </c>
      <c r="N288" s="170" t="s">
        <v>42</v>
      </c>
      <c r="P288" s="171">
        <f t="shared" si="71"/>
        <v>0</v>
      </c>
      <c r="Q288" s="171">
        <v>0</v>
      </c>
      <c r="R288" s="171">
        <f t="shared" si="72"/>
        <v>0</v>
      </c>
      <c r="S288" s="171">
        <v>0</v>
      </c>
      <c r="T288" s="172">
        <f t="shared" si="73"/>
        <v>0</v>
      </c>
      <c r="AR288" s="173" t="s">
        <v>157</v>
      </c>
      <c r="AT288" s="173" t="s">
        <v>152</v>
      </c>
      <c r="AU288" s="173" t="s">
        <v>164</v>
      </c>
      <c r="AY288" s="39" t="s">
        <v>150</v>
      </c>
      <c r="BE288" s="174">
        <f t="shared" si="74"/>
        <v>0</v>
      </c>
      <c r="BF288" s="174">
        <f t="shared" si="75"/>
        <v>0</v>
      </c>
      <c r="BG288" s="174">
        <f t="shared" si="76"/>
        <v>0</v>
      </c>
      <c r="BH288" s="174">
        <f t="shared" si="77"/>
        <v>0</v>
      </c>
      <c r="BI288" s="174">
        <f t="shared" si="78"/>
        <v>0</v>
      </c>
      <c r="BJ288" s="39" t="s">
        <v>8</v>
      </c>
      <c r="BK288" s="174">
        <f t="shared" si="79"/>
        <v>0</v>
      </c>
      <c r="BL288" s="39" t="s">
        <v>157</v>
      </c>
      <c r="BM288" s="173" t="s">
        <v>988</v>
      </c>
    </row>
    <row r="289" spans="2:65" s="52" customFormat="1" ht="21.75" customHeight="1" x14ac:dyDescent="0.2">
      <c r="B289" s="51"/>
      <c r="C289" s="163" t="s">
        <v>989</v>
      </c>
      <c r="D289" s="163" t="s">
        <v>152</v>
      </c>
      <c r="E289" s="164" t="s">
        <v>980</v>
      </c>
      <c r="F289" s="165" t="s">
        <v>981</v>
      </c>
      <c r="G289" s="166" t="s">
        <v>535</v>
      </c>
      <c r="H289" s="167">
        <v>1.1200000000000001</v>
      </c>
      <c r="I289" s="22"/>
      <c r="J289" s="168">
        <f t="shared" si="70"/>
        <v>0</v>
      </c>
      <c r="K289" s="165" t="s">
        <v>1</v>
      </c>
      <c r="L289" s="51"/>
      <c r="M289" s="169" t="s">
        <v>1</v>
      </c>
      <c r="N289" s="170" t="s">
        <v>42</v>
      </c>
      <c r="P289" s="171">
        <f t="shared" si="71"/>
        <v>0</v>
      </c>
      <c r="Q289" s="171">
        <v>0</v>
      </c>
      <c r="R289" s="171">
        <f t="shared" si="72"/>
        <v>0</v>
      </c>
      <c r="S289" s="171">
        <v>0</v>
      </c>
      <c r="T289" s="172">
        <f t="shared" si="73"/>
        <v>0</v>
      </c>
      <c r="AR289" s="173" t="s">
        <v>157</v>
      </c>
      <c r="AT289" s="173" t="s">
        <v>152</v>
      </c>
      <c r="AU289" s="173" t="s">
        <v>164</v>
      </c>
      <c r="AY289" s="39" t="s">
        <v>150</v>
      </c>
      <c r="BE289" s="174">
        <f t="shared" si="74"/>
        <v>0</v>
      </c>
      <c r="BF289" s="174">
        <f t="shared" si="75"/>
        <v>0</v>
      </c>
      <c r="BG289" s="174">
        <f t="shared" si="76"/>
        <v>0</v>
      </c>
      <c r="BH289" s="174">
        <f t="shared" si="77"/>
        <v>0</v>
      </c>
      <c r="BI289" s="174">
        <f t="shared" si="78"/>
        <v>0</v>
      </c>
      <c r="BJ289" s="39" t="s">
        <v>8</v>
      </c>
      <c r="BK289" s="174">
        <f t="shared" si="79"/>
        <v>0</v>
      </c>
      <c r="BL289" s="39" t="s">
        <v>157</v>
      </c>
      <c r="BM289" s="173" t="s">
        <v>990</v>
      </c>
    </row>
    <row r="290" spans="2:65" s="52" customFormat="1" ht="16.5" customHeight="1" x14ac:dyDescent="0.2">
      <c r="B290" s="51"/>
      <c r="C290" s="163" t="s">
        <v>947</v>
      </c>
      <c r="D290" s="163" t="s">
        <v>152</v>
      </c>
      <c r="E290" s="164" t="s">
        <v>991</v>
      </c>
      <c r="F290" s="165" t="s">
        <v>992</v>
      </c>
      <c r="G290" s="166" t="s">
        <v>608</v>
      </c>
      <c r="H290" s="167">
        <v>2</v>
      </c>
      <c r="I290" s="22"/>
      <c r="J290" s="168">
        <f t="shared" si="70"/>
        <v>0</v>
      </c>
      <c r="K290" s="165" t="s">
        <v>1</v>
      </c>
      <c r="L290" s="51"/>
      <c r="M290" s="169" t="s">
        <v>1</v>
      </c>
      <c r="N290" s="170" t="s">
        <v>42</v>
      </c>
      <c r="P290" s="171">
        <f t="shared" si="71"/>
        <v>0</v>
      </c>
      <c r="Q290" s="171">
        <v>0</v>
      </c>
      <c r="R290" s="171">
        <f t="shared" si="72"/>
        <v>0</v>
      </c>
      <c r="S290" s="171">
        <v>0</v>
      </c>
      <c r="T290" s="172">
        <f t="shared" si="73"/>
        <v>0</v>
      </c>
      <c r="AR290" s="173" t="s">
        <v>157</v>
      </c>
      <c r="AT290" s="173" t="s">
        <v>152</v>
      </c>
      <c r="AU290" s="173" t="s">
        <v>164</v>
      </c>
      <c r="AY290" s="39" t="s">
        <v>150</v>
      </c>
      <c r="BE290" s="174">
        <f t="shared" si="74"/>
        <v>0</v>
      </c>
      <c r="BF290" s="174">
        <f t="shared" si="75"/>
        <v>0</v>
      </c>
      <c r="BG290" s="174">
        <f t="shared" si="76"/>
        <v>0</v>
      </c>
      <c r="BH290" s="174">
        <f t="shared" si="77"/>
        <v>0</v>
      </c>
      <c r="BI290" s="174">
        <f t="shared" si="78"/>
        <v>0</v>
      </c>
      <c r="BJ290" s="39" t="s">
        <v>8</v>
      </c>
      <c r="BK290" s="174">
        <f t="shared" si="79"/>
        <v>0</v>
      </c>
      <c r="BL290" s="39" t="s">
        <v>157</v>
      </c>
      <c r="BM290" s="173" t="s">
        <v>993</v>
      </c>
    </row>
    <row r="291" spans="2:65" s="52" customFormat="1" ht="16.5" customHeight="1" x14ac:dyDescent="0.2">
      <c r="B291" s="51"/>
      <c r="C291" s="163" t="s">
        <v>994</v>
      </c>
      <c r="D291" s="163" t="s">
        <v>152</v>
      </c>
      <c r="E291" s="164" t="s">
        <v>995</v>
      </c>
      <c r="F291" s="165" t="s">
        <v>996</v>
      </c>
      <c r="G291" s="166" t="s">
        <v>608</v>
      </c>
      <c r="H291" s="167">
        <v>28</v>
      </c>
      <c r="I291" s="22"/>
      <c r="J291" s="168">
        <f t="shared" si="70"/>
        <v>0</v>
      </c>
      <c r="K291" s="165" t="s">
        <v>1</v>
      </c>
      <c r="L291" s="51"/>
      <c r="M291" s="169" t="s">
        <v>1</v>
      </c>
      <c r="N291" s="170" t="s">
        <v>42</v>
      </c>
      <c r="P291" s="171">
        <f t="shared" si="71"/>
        <v>0</v>
      </c>
      <c r="Q291" s="171">
        <v>0</v>
      </c>
      <c r="R291" s="171">
        <f t="shared" si="72"/>
        <v>0</v>
      </c>
      <c r="S291" s="171">
        <v>0</v>
      </c>
      <c r="T291" s="172">
        <f t="shared" si="73"/>
        <v>0</v>
      </c>
      <c r="AR291" s="173" t="s">
        <v>157</v>
      </c>
      <c r="AT291" s="173" t="s">
        <v>152</v>
      </c>
      <c r="AU291" s="173" t="s">
        <v>164</v>
      </c>
      <c r="AY291" s="39" t="s">
        <v>150</v>
      </c>
      <c r="BE291" s="174">
        <f t="shared" si="74"/>
        <v>0</v>
      </c>
      <c r="BF291" s="174">
        <f t="shared" si="75"/>
        <v>0</v>
      </c>
      <c r="BG291" s="174">
        <f t="shared" si="76"/>
        <v>0</v>
      </c>
      <c r="BH291" s="174">
        <f t="shared" si="77"/>
        <v>0</v>
      </c>
      <c r="BI291" s="174">
        <f t="shared" si="78"/>
        <v>0</v>
      </c>
      <c r="BJ291" s="39" t="s">
        <v>8</v>
      </c>
      <c r="BK291" s="174">
        <f t="shared" si="79"/>
        <v>0</v>
      </c>
      <c r="BL291" s="39" t="s">
        <v>157</v>
      </c>
      <c r="BM291" s="173" t="s">
        <v>997</v>
      </c>
    </row>
    <row r="292" spans="2:65" s="152" customFormat="1" ht="20.85" customHeight="1" x14ac:dyDescent="0.2">
      <c r="B292" s="151"/>
      <c r="D292" s="153" t="s">
        <v>76</v>
      </c>
      <c r="E292" s="161" t="s">
        <v>826</v>
      </c>
      <c r="F292" s="161" t="s">
        <v>827</v>
      </c>
      <c r="J292" s="162">
        <f>BK292</f>
        <v>0</v>
      </c>
      <c r="L292" s="151"/>
      <c r="M292" s="156"/>
      <c r="P292" s="157">
        <f>SUM(P293:P311)</f>
        <v>0</v>
      </c>
      <c r="R292" s="157">
        <f>SUM(R293:R311)</f>
        <v>0</v>
      </c>
      <c r="T292" s="158">
        <f>SUM(T293:T311)</f>
        <v>0</v>
      </c>
      <c r="AR292" s="153" t="s">
        <v>8</v>
      </c>
      <c r="AT292" s="159" t="s">
        <v>76</v>
      </c>
      <c r="AU292" s="159" t="s">
        <v>86</v>
      </c>
      <c r="AY292" s="153" t="s">
        <v>150</v>
      </c>
      <c r="BK292" s="160">
        <f>SUM(BK293:BK311)</f>
        <v>0</v>
      </c>
    </row>
    <row r="293" spans="2:65" s="52" customFormat="1" ht="16.5" customHeight="1" x14ac:dyDescent="0.2">
      <c r="B293" s="51"/>
      <c r="C293" s="163" t="s">
        <v>964</v>
      </c>
      <c r="D293" s="163" t="s">
        <v>152</v>
      </c>
      <c r="E293" s="164" t="s">
        <v>998</v>
      </c>
      <c r="F293" s="165" t="s">
        <v>999</v>
      </c>
      <c r="G293" s="166" t="s">
        <v>323</v>
      </c>
      <c r="H293" s="167">
        <v>19</v>
      </c>
      <c r="I293" s="22"/>
      <c r="J293" s="168">
        <f t="shared" ref="J293:J311" si="80">ROUND(I293*H293,0)</f>
        <v>0</v>
      </c>
      <c r="K293" s="165" t="s">
        <v>1</v>
      </c>
      <c r="L293" s="51"/>
      <c r="M293" s="169" t="s">
        <v>1</v>
      </c>
      <c r="N293" s="170" t="s">
        <v>42</v>
      </c>
      <c r="P293" s="171">
        <f t="shared" ref="P293:P311" si="81">O293*H293</f>
        <v>0</v>
      </c>
      <c r="Q293" s="171">
        <v>0</v>
      </c>
      <c r="R293" s="171">
        <f t="shared" ref="R293:R311" si="82">Q293*H293</f>
        <v>0</v>
      </c>
      <c r="S293" s="171">
        <v>0</v>
      </c>
      <c r="T293" s="172">
        <f t="shared" ref="T293:T311" si="83">S293*H293</f>
        <v>0</v>
      </c>
      <c r="AR293" s="173" t="s">
        <v>157</v>
      </c>
      <c r="AT293" s="173" t="s">
        <v>152</v>
      </c>
      <c r="AU293" s="173" t="s">
        <v>164</v>
      </c>
      <c r="AY293" s="39" t="s">
        <v>150</v>
      </c>
      <c r="BE293" s="174">
        <f t="shared" ref="BE293:BE311" si="84">IF(N293="základní",J293,0)</f>
        <v>0</v>
      </c>
      <c r="BF293" s="174">
        <f t="shared" ref="BF293:BF311" si="85">IF(N293="snížená",J293,0)</f>
        <v>0</v>
      </c>
      <c r="BG293" s="174">
        <f t="shared" ref="BG293:BG311" si="86">IF(N293="zákl. přenesená",J293,0)</f>
        <v>0</v>
      </c>
      <c r="BH293" s="174">
        <f t="shared" ref="BH293:BH311" si="87">IF(N293="sníž. přenesená",J293,0)</f>
        <v>0</v>
      </c>
      <c r="BI293" s="174">
        <f t="shared" ref="BI293:BI311" si="88">IF(N293="nulová",J293,0)</f>
        <v>0</v>
      </c>
      <c r="BJ293" s="39" t="s">
        <v>8</v>
      </c>
      <c r="BK293" s="174">
        <f t="shared" ref="BK293:BK311" si="89">ROUND(I293*H293,0)</f>
        <v>0</v>
      </c>
      <c r="BL293" s="39" t="s">
        <v>157</v>
      </c>
      <c r="BM293" s="173" t="s">
        <v>1000</v>
      </c>
    </row>
    <row r="294" spans="2:65" s="52" customFormat="1" ht="16.5" customHeight="1" x14ac:dyDescent="0.2">
      <c r="B294" s="51"/>
      <c r="C294" s="163" t="s">
        <v>1001</v>
      </c>
      <c r="D294" s="163" t="s">
        <v>152</v>
      </c>
      <c r="E294" s="164" t="s">
        <v>998</v>
      </c>
      <c r="F294" s="165" t="s">
        <v>999</v>
      </c>
      <c r="G294" s="166" t="s">
        <v>323</v>
      </c>
      <c r="H294" s="167">
        <v>1210</v>
      </c>
      <c r="I294" s="22"/>
      <c r="J294" s="168">
        <f t="shared" si="80"/>
        <v>0</v>
      </c>
      <c r="K294" s="165" t="s">
        <v>1</v>
      </c>
      <c r="L294" s="51"/>
      <c r="M294" s="169" t="s">
        <v>1</v>
      </c>
      <c r="N294" s="170" t="s">
        <v>42</v>
      </c>
      <c r="P294" s="171">
        <f t="shared" si="81"/>
        <v>0</v>
      </c>
      <c r="Q294" s="171">
        <v>0</v>
      </c>
      <c r="R294" s="171">
        <f t="shared" si="82"/>
        <v>0</v>
      </c>
      <c r="S294" s="171">
        <v>0</v>
      </c>
      <c r="T294" s="172">
        <f t="shared" si="83"/>
        <v>0</v>
      </c>
      <c r="AR294" s="173" t="s">
        <v>157</v>
      </c>
      <c r="AT294" s="173" t="s">
        <v>152</v>
      </c>
      <c r="AU294" s="173" t="s">
        <v>164</v>
      </c>
      <c r="AY294" s="39" t="s">
        <v>150</v>
      </c>
      <c r="BE294" s="174">
        <f t="shared" si="84"/>
        <v>0</v>
      </c>
      <c r="BF294" s="174">
        <f t="shared" si="85"/>
        <v>0</v>
      </c>
      <c r="BG294" s="174">
        <f t="shared" si="86"/>
        <v>0</v>
      </c>
      <c r="BH294" s="174">
        <f t="shared" si="87"/>
        <v>0</v>
      </c>
      <c r="BI294" s="174">
        <f t="shared" si="88"/>
        <v>0</v>
      </c>
      <c r="BJ294" s="39" t="s">
        <v>8</v>
      </c>
      <c r="BK294" s="174">
        <f t="shared" si="89"/>
        <v>0</v>
      </c>
      <c r="BL294" s="39" t="s">
        <v>157</v>
      </c>
      <c r="BM294" s="173" t="s">
        <v>1002</v>
      </c>
    </row>
    <row r="295" spans="2:65" s="52" customFormat="1" ht="16.5" customHeight="1" x14ac:dyDescent="0.2">
      <c r="B295" s="51"/>
      <c r="C295" s="163" t="s">
        <v>966</v>
      </c>
      <c r="D295" s="163" t="s">
        <v>152</v>
      </c>
      <c r="E295" s="164" t="s">
        <v>998</v>
      </c>
      <c r="F295" s="165" t="s">
        <v>999</v>
      </c>
      <c r="G295" s="166" t="s">
        <v>323</v>
      </c>
      <c r="H295" s="167">
        <v>299</v>
      </c>
      <c r="I295" s="22"/>
      <c r="J295" s="168">
        <f t="shared" si="80"/>
        <v>0</v>
      </c>
      <c r="K295" s="165" t="s">
        <v>1</v>
      </c>
      <c r="L295" s="51"/>
      <c r="M295" s="169" t="s">
        <v>1</v>
      </c>
      <c r="N295" s="170" t="s">
        <v>42</v>
      </c>
      <c r="P295" s="171">
        <f t="shared" si="81"/>
        <v>0</v>
      </c>
      <c r="Q295" s="171">
        <v>0</v>
      </c>
      <c r="R295" s="171">
        <f t="shared" si="82"/>
        <v>0</v>
      </c>
      <c r="S295" s="171">
        <v>0</v>
      </c>
      <c r="T295" s="172">
        <f t="shared" si="83"/>
        <v>0</v>
      </c>
      <c r="AR295" s="173" t="s">
        <v>157</v>
      </c>
      <c r="AT295" s="173" t="s">
        <v>152</v>
      </c>
      <c r="AU295" s="173" t="s">
        <v>164</v>
      </c>
      <c r="AY295" s="39" t="s">
        <v>150</v>
      </c>
      <c r="BE295" s="174">
        <f t="shared" si="84"/>
        <v>0</v>
      </c>
      <c r="BF295" s="174">
        <f t="shared" si="85"/>
        <v>0</v>
      </c>
      <c r="BG295" s="174">
        <f t="shared" si="86"/>
        <v>0</v>
      </c>
      <c r="BH295" s="174">
        <f t="shared" si="87"/>
        <v>0</v>
      </c>
      <c r="BI295" s="174">
        <f t="shared" si="88"/>
        <v>0</v>
      </c>
      <c r="BJ295" s="39" t="s">
        <v>8</v>
      </c>
      <c r="BK295" s="174">
        <f t="shared" si="89"/>
        <v>0</v>
      </c>
      <c r="BL295" s="39" t="s">
        <v>157</v>
      </c>
      <c r="BM295" s="173" t="s">
        <v>1003</v>
      </c>
    </row>
    <row r="296" spans="2:65" s="52" customFormat="1" ht="16.5" customHeight="1" x14ac:dyDescent="0.2">
      <c r="B296" s="51"/>
      <c r="C296" s="163" t="s">
        <v>1004</v>
      </c>
      <c r="D296" s="163" t="s">
        <v>152</v>
      </c>
      <c r="E296" s="164" t="s">
        <v>998</v>
      </c>
      <c r="F296" s="165" t="s">
        <v>999</v>
      </c>
      <c r="G296" s="166" t="s">
        <v>323</v>
      </c>
      <c r="H296" s="167">
        <v>216</v>
      </c>
      <c r="I296" s="22"/>
      <c r="J296" s="168">
        <f t="shared" si="80"/>
        <v>0</v>
      </c>
      <c r="K296" s="165" t="s">
        <v>1</v>
      </c>
      <c r="L296" s="51"/>
      <c r="M296" s="169" t="s">
        <v>1</v>
      </c>
      <c r="N296" s="170" t="s">
        <v>42</v>
      </c>
      <c r="P296" s="171">
        <f t="shared" si="81"/>
        <v>0</v>
      </c>
      <c r="Q296" s="171">
        <v>0</v>
      </c>
      <c r="R296" s="171">
        <f t="shared" si="82"/>
        <v>0</v>
      </c>
      <c r="S296" s="171">
        <v>0</v>
      </c>
      <c r="T296" s="172">
        <f t="shared" si="83"/>
        <v>0</v>
      </c>
      <c r="AR296" s="173" t="s">
        <v>157</v>
      </c>
      <c r="AT296" s="173" t="s">
        <v>152</v>
      </c>
      <c r="AU296" s="173" t="s">
        <v>164</v>
      </c>
      <c r="AY296" s="39" t="s">
        <v>150</v>
      </c>
      <c r="BE296" s="174">
        <f t="shared" si="84"/>
        <v>0</v>
      </c>
      <c r="BF296" s="174">
        <f t="shared" si="85"/>
        <v>0</v>
      </c>
      <c r="BG296" s="174">
        <f t="shared" si="86"/>
        <v>0</v>
      </c>
      <c r="BH296" s="174">
        <f t="shared" si="87"/>
        <v>0</v>
      </c>
      <c r="BI296" s="174">
        <f t="shared" si="88"/>
        <v>0</v>
      </c>
      <c r="BJ296" s="39" t="s">
        <v>8</v>
      </c>
      <c r="BK296" s="174">
        <f t="shared" si="89"/>
        <v>0</v>
      </c>
      <c r="BL296" s="39" t="s">
        <v>157</v>
      </c>
      <c r="BM296" s="173" t="s">
        <v>1005</v>
      </c>
    </row>
    <row r="297" spans="2:65" s="52" customFormat="1" ht="21.75" customHeight="1" x14ac:dyDescent="0.2">
      <c r="B297" s="51"/>
      <c r="C297" s="163" t="s">
        <v>968</v>
      </c>
      <c r="D297" s="163" t="s">
        <v>152</v>
      </c>
      <c r="E297" s="164" t="s">
        <v>1006</v>
      </c>
      <c r="F297" s="165" t="s">
        <v>1007</v>
      </c>
      <c r="G297" s="166" t="s">
        <v>323</v>
      </c>
      <c r="H297" s="167">
        <v>14</v>
      </c>
      <c r="I297" s="22"/>
      <c r="J297" s="168">
        <f t="shared" si="80"/>
        <v>0</v>
      </c>
      <c r="K297" s="165" t="s">
        <v>1</v>
      </c>
      <c r="L297" s="51"/>
      <c r="M297" s="169" t="s">
        <v>1</v>
      </c>
      <c r="N297" s="170" t="s">
        <v>42</v>
      </c>
      <c r="P297" s="171">
        <f t="shared" si="81"/>
        <v>0</v>
      </c>
      <c r="Q297" s="171">
        <v>0</v>
      </c>
      <c r="R297" s="171">
        <f t="shared" si="82"/>
        <v>0</v>
      </c>
      <c r="S297" s="171">
        <v>0</v>
      </c>
      <c r="T297" s="172">
        <f t="shared" si="83"/>
        <v>0</v>
      </c>
      <c r="AR297" s="173" t="s">
        <v>157</v>
      </c>
      <c r="AT297" s="173" t="s">
        <v>152</v>
      </c>
      <c r="AU297" s="173" t="s">
        <v>164</v>
      </c>
      <c r="AY297" s="39" t="s">
        <v>150</v>
      </c>
      <c r="BE297" s="174">
        <f t="shared" si="84"/>
        <v>0</v>
      </c>
      <c r="BF297" s="174">
        <f t="shared" si="85"/>
        <v>0</v>
      </c>
      <c r="BG297" s="174">
        <f t="shared" si="86"/>
        <v>0</v>
      </c>
      <c r="BH297" s="174">
        <f t="shared" si="87"/>
        <v>0</v>
      </c>
      <c r="BI297" s="174">
        <f t="shared" si="88"/>
        <v>0</v>
      </c>
      <c r="BJ297" s="39" t="s">
        <v>8</v>
      </c>
      <c r="BK297" s="174">
        <f t="shared" si="89"/>
        <v>0</v>
      </c>
      <c r="BL297" s="39" t="s">
        <v>157</v>
      </c>
      <c r="BM297" s="173" t="s">
        <v>1008</v>
      </c>
    </row>
    <row r="298" spans="2:65" s="52" customFormat="1" ht="16.5" customHeight="1" x14ac:dyDescent="0.2">
      <c r="B298" s="51"/>
      <c r="C298" s="163" t="s">
        <v>1009</v>
      </c>
      <c r="D298" s="163" t="s">
        <v>152</v>
      </c>
      <c r="E298" s="164" t="s">
        <v>1010</v>
      </c>
      <c r="F298" s="165" t="s">
        <v>1011</v>
      </c>
      <c r="G298" s="166" t="s">
        <v>323</v>
      </c>
      <c r="H298" s="167">
        <v>42</v>
      </c>
      <c r="I298" s="22"/>
      <c r="J298" s="168">
        <f t="shared" si="80"/>
        <v>0</v>
      </c>
      <c r="K298" s="165" t="s">
        <v>1</v>
      </c>
      <c r="L298" s="51"/>
      <c r="M298" s="169" t="s">
        <v>1</v>
      </c>
      <c r="N298" s="170" t="s">
        <v>42</v>
      </c>
      <c r="P298" s="171">
        <f t="shared" si="81"/>
        <v>0</v>
      </c>
      <c r="Q298" s="171">
        <v>0</v>
      </c>
      <c r="R298" s="171">
        <f t="shared" si="82"/>
        <v>0</v>
      </c>
      <c r="S298" s="171">
        <v>0</v>
      </c>
      <c r="T298" s="172">
        <f t="shared" si="83"/>
        <v>0</v>
      </c>
      <c r="AR298" s="173" t="s">
        <v>157</v>
      </c>
      <c r="AT298" s="173" t="s">
        <v>152</v>
      </c>
      <c r="AU298" s="173" t="s">
        <v>164</v>
      </c>
      <c r="AY298" s="39" t="s">
        <v>150</v>
      </c>
      <c r="BE298" s="174">
        <f t="shared" si="84"/>
        <v>0</v>
      </c>
      <c r="BF298" s="174">
        <f t="shared" si="85"/>
        <v>0</v>
      </c>
      <c r="BG298" s="174">
        <f t="shared" si="86"/>
        <v>0</v>
      </c>
      <c r="BH298" s="174">
        <f t="shared" si="87"/>
        <v>0</v>
      </c>
      <c r="BI298" s="174">
        <f t="shared" si="88"/>
        <v>0</v>
      </c>
      <c r="BJ298" s="39" t="s">
        <v>8</v>
      </c>
      <c r="BK298" s="174">
        <f t="shared" si="89"/>
        <v>0</v>
      </c>
      <c r="BL298" s="39" t="s">
        <v>157</v>
      </c>
      <c r="BM298" s="173" t="s">
        <v>1012</v>
      </c>
    </row>
    <row r="299" spans="2:65" s="52" customFormat="1" ht="16.5" customHeight="1" x14ac:dyDescent="0.2">
      <c r="B299" s="51"/>
      <c r="C299" s="163" t="s">
        <v>970</v>
      </c>
      <c r="D299" s="163" t="s">
        <v>152</v>
      </c>
      <c r="E299" s="164" t="s">
        <v>1013</v>
      </c>
      <c r="F299" s="165" t="s">
        <v>1014</v>
      </c>
      <c r="G299" s="166" t="s">
        <v>323</v>
      </c>
      <c r="H299" s="167">
        <v>440</v>
      </c>
      <c r="I299" s="22"/>
      <c r="J299" s="168">
        <f t="shared" si="80"/>
        <v>0</v>
      </c>
      <c r="K299" s="165" t="s">
        <v>1</v>
      </c>
      <c r="L299" s="51"/>
      <c r="M299" s="169" t="s">
        <v>1</v>
      </c>
      <c r="N299" s="170" t="s">
        <v>42</v>
      </c>
      <c r="P299" s="171">
        <f t="shared" si="81"/>
        <v>0</v>
      </c>
      <c r="Q299" s="171">
        <v>0</v>
      </c>
      <c r="R299" s="171">
        <f t="shared" si="82"/>
        <v>0</v>
      </c>
      <c r="S299" s="171">
        <v>0</v>
      </c>
      <c r="T299" s="172">
        <f t="shared" si="83"/>
        <v>0</v>
      </c>
      <c r="AR299" s="173" t="s">
        <v>157</v>
      </c>
      <c r="AT299" s="173" t="s">
        <v>152</v>
      </c>
      <c r="AU299" s="173" t="s">
        <v>164</v>
      </c>
      <c r="AY299" s="39" t="s">
        <v>150</v>
      </c>
      <c r="BE299" s="174">
        <f t="shared" si="84"/>
        <v>0</v>
      </c>
      <c r="BF299" s="174">
        <f t="shared" si="85"/>
        <v>0</v>
      </c>
      <c r="BG299" s="174">
        <f t="shared" si="86"/>
        <v>0</v>
      </c>
      <c r="BH299" s="174">
        <f t="shared" si="87"/>
        <v>0</v>
      </c>
      <c r="BI299" s="174">
        <f t="shared" si="88"/>
        <v>0</v>
      </c>
      <c r="BJ299" s="39" t="s">
        <v>8</v>
      </c>
      <c r="BK299" s="174">
        <f t="shared" si="89"/>
        <v>0</v>
      </c>
      <c r="BL299" s="39" t="s">
        <v>157</v>
      </c>
      <c r="BM299" s="173" t="s">
        <v>1015</v>
      </c>
    </row>
    <row r="300" spans="2:65" s="52" customFormat="1" ht="21.75" customHeight="1" x14ac:dyDescent="0.2">
      <c r="B300" s="51"/>
      <c r="C300" s="163" t="s">
        <v>1016</v>
      </c>
      <c r="D300" s="163" t="s">
        <v>152</v>
      </c>
      <c r="E300" s="164" t="s">
        <v>1017</v>
      </c>
      <c r="F300" s="165" t="s">
        <v>1018</v>
      </c>
      <c r="G300" s="166" t="s">
        <v>323</v>
      </c>
      <c r="H300" s="167">
        <v>6</v>
      </c>
      <c r="I300" s="22"/>
      <c r="J300" s="168">
        <f t="shared" si="80"/>
        <v>0</v>
      </c>
      <c r="K300" s="165" t="s">
        <v>1</v>
      </c>
      <c r="L300" s="51"/>
      <c r="M300" s="169" t="s">
        <v>1</v>
      </c>
      <c r="N300" s="170" t="s">
        <v>42</v>
      </c>
      <c r="P300" s="171">
        <f t="shared" si="81"/>
        <v>0</v>
      </c>
      <c r="Q300" s="171">
        <v>0</v>
      </c>
      <c r="R300" s="171">
        <f t="shared" si="82"/>
        <v>0</v>
      </c>
      <c r="S300" s="171">
        <v>0</v>
      </c>
      <c r="T300" s="172">
        <f t="shared" si="83"/>
        <v>0</v>
      </c>
      <c r="AR300" s="173" t="s">
        <v>157</v>
      </c>
      <c r="AT300" s="173" t="s">
        <v>152</v>
      </c>
      <c r="AU300" s="173" t="s">
        <v>164</v>
      </c>
      <c r="AY300" s="39" t="s">
        <v>150</v>
      </c>
      <c r="BE300" s="174">
        <f t="shared" si="84"/>
        <v>0</v>
      </c>
      <c r="BF300" s="174">
        <f t="shared" si="85"/>
        <v>0</v>
      </c>
      <c r="BG300" s="174">
        <f t="shared" si="86"/>
        <v>0</v>
      </c>
      <c r="BH300" s="174">
        <f t="shared" si="87"/>
        <v>0</v>
      </c>
      <c r="BI300" s="174">
        <f t="shared" si="88"/>
        <v>0</v>
      </c>
      <c r="BJ300" s="39" t="s">
        <v>8</v>
      </c>
      <c r="BK300" s="174">
        <f t="shared" si="89"/>
        <v>0</v>
      </c>
      <c r="BL300" s="39" t="s">
        <v>157</v>
      </c>
      <c r="BM300" s="173" t="s">
        <v>1019</v>
      </c>
    </row>
    <row r="301" spans="2:65" s="52" customFormat="1" ht="21.75" customHeight="1" x14ac:dyDescent="0.2">
      <c r="B301" s="51"/>
      <c r="C301" s="163" t="s">
        <v>972</v>
      </c>
      <c r="D301" s="163" t="s">
        <v>152</v>
      </c>
      <c r="E301" s="164" t="s">
        <v>1020</v>
      </c>
      <c r="F301" s="165" t="s">
        <v>1021</v>
      </c>
      <c r="G301" s="166" t="s">
        <v>323</v>
      </c>
      <c r="H301" s="167">
        <v>73</v>
      </c>
      <c r="I301" s="22"/>
      <c r="J301" s="168">
        <f t="shared" si="80"/>
        <v>0</v>
      </c>
      <c r="K301" s="165" t="s">
        <v>1</v>
      </c>
      <c r="L301" s="51"/>
      <c r="M301" s="169" t="s">
        <v>1</v>
      </c>
      <c r="N301" s="170" t="s">
        <v>42</v>
      </c>
      <c r="P301" s="171">
        <f t="shared" si="81"/>
        <v>0</v>
      </c>
      <c r="Q301" s="171">
        <v>0</v>
      </c>
      <c r="R301" s="171">
        <f t="shared" si="82"/>
        <v>0</v>
      </c>
      <c r="S301" s="171">
        <v>0</v>
      </c>
      <c r="T301" s="172">
        <f t="shared" si="83"/>
        <v>0</v>
      </c>
      <c r="AR301" s="173" t="s">
        <v>157</v>
      </c>
      <c r="AT301" s="173" t="s">
        <v>152</v>
      </c>
      <c r="AU301" s="173" t="s">
        <v>164</v>
      </c>
      <c r="AY301" s="39" t="s">
        <v>150</v>
      </c>
      <c r="BE301" s="174">
        <f t="shared" si="84"/>
        <v>0</v>
      </c>
      <c r="BF301" s="174">
        <f t="shared" si="85"/>
        <v>0</v>
      </c>
      <c r="BG301" s="174">
        <f t="shared" si="86"/>
        <v>0</v>
      </c>
      <c r="BH301" s="174">
        <f t="shared" si="87"/>
        <v>0</v>
      </c>
      <c r="BI301" s="174">
        <f t="shared" si="88"/>
        <v>0</v>
      </c>
      <c r="BJ301" s="39" t="s">
        <v>8</v>
      </c>
      <c r="BK301" s="174">
        <f t="shared" si="89"/>
        <v>0</v>
      </c>
      <c r="BL301" s="39" t="s">
        <v>157</v>
      </c>
      <c r="BM301" s="173" t="s">
        <v>1022</v>
      </c>
    </row>
    <row r="302" spans="2:65" s="52" customFormat="1" ht="16.5" customHeight="1" x14ac:dyDescent="0.2">
      <c r="B302" s="51"/>
      <c r="C302" s="163" t="s">
        <v>1023</v>
      </c>
      <c r="D302" s="163" t="s">
        <v>152</v>
      </c>
      <c r="E302" s="164" t="s">
        <v>1024</v>
      </c>
      <c r="F302" s="165" t="s">
        <v>1025</v>
      </c>
      <c r="G302" s="166" t="s">
        <v>323</v>
      </c>
      <c r="H302" s="167">
        <v>16</v>
      </c>
      <c r="I302" s="22"/>
      <c r="J302" s="168">
        <f t="shared" si="80"/>
        <v>0</v>
      </c>
      <c r="K302" s="165" t="s">
        <v>1</v>
      </c>
      <c r="L302" s="51"/>
      <c r="M302" s="169" t="s">
        <v>1</v>
      </c>
      <c r="N302" s="170" t="s">
        <v>42</v>
      </c>
      <c r="P302" s="171">
        <f t="shared" si="81"/>
        <v>0</v>
      </c>
      <c r="Q302" s="171">
        <v>0</v>
      </c>
      <c r="R302" s="171">
        <f t="shared" si="82"/>
        <v>0</v>
      </c>
      <c r="S302" s="171">
        <v>0</v>
      </c>
      <c r="T302" s="172">
        <f t="shared" si="83"/>
        <v>0</v>
      </c>
      <c r="AR302" s="173" t="s">
        <v>157</v>
      </c>
      <c r="AT302" s="173" t="s">
        <v>152</v>
      </c>
      <c r="AU302" s="173" t="s">
        <v>164</v>
      </c>
      <c r="AY302" s="39" t="s">
        <v>150</v>
      </c>
      <c r="BE302" s="174">
        <f t="shared" si="84"/>
        <v>0</v>
      </c>
      <c r="BF302" s="174">
        <f t="shared" si="85"/>
        <v>0</v>
      </c>
      <c r="BG302" s="174">
        <f t="shared" si="86"/>
        <v>0</v>
      </c>
      <c r="BH302" s="174">
        <f t="shared" si="87"/>
        <v>0</v>
      </c>
      <c r="BI302" s="174">
        <f t="shared" si="88"/>
        <v>0</v>
      </c>
      <c r="BJ302" s="39" t="s">
        <v>8</v>
      </c>
      <c r="BK302" s="174">
        <f t="shared" si="89"/>
        <v>0</v>
      </c>
      <c r="BL302" s="39" t="s">
        <v>157</v>
      </c>
      <c r="BM302" s="173" t="s">
        <v>1026</v>
      </c>
    </row>
    <row r="303" spans="2:65" s="52" customFormat="1" ht="16.5" customHeight="1" x14ac:dyDescent="0.2">
      <c r="B303" s="51"/>
      <c r="C303" s="163" t="s">
        <v>974</v>
      </c>
      <c r="D303" s="163" t="s">
        <v>152</v>
      </c>
      <c r="E303" s="164" t="s">
        <v>1024</v>
      </c>
      <c r="F303" s="165" t="s">
        <v>1025</v>
      </c>
      <c r="G303" s="166" t="s">
        <v>323</v>
      </c>
      <c r="H303" s="167">
        <v>45</v>
      </c>
      <c r="I303" s="22"/>
      <c r="J303" s="168">
        <f t="shared" si="80"/>
        <v>0</v>
      </c>
      <c r="K303" s="165" t="s">
        <v>1</v>
      </c>
      <c r="L303" s="51"/>
      <c r="M303" s="169" t="s">
        <v>1</v>
      </c>
      <c r="N303" s="170" t="s">
        <v>42</v>
      </c>
      <c r="P303" s="171">
        <f t="shared" si="81"/>
        <v>0</v>
      </c>
      <c r="Q303" s="171">
        <v>0</v>
      </c>
      <c r="R303" s="171">
        <f t="shared" si="82"/>
        <v>0</v>
      </c>
      <c r="S303" s="171">
        <v>0</v>
      </c>
      <c r="T303" s="172">
        <f t="shared" si="83"/>
        <v>0</v>
      </c>
      <c r="AR303" s="173" t="s">
        <v>157</v>
      </c>
      <c r="AT303" s="173" t="s">
        <v>152</v>
      </c>
      <c r="AU303" s="173" t="s">
        <v>164</v>
      </c>
      <c r="AY303" s="39" t="s">
        <v>150</v>
      </c>
      <c r="BE303" s="174">
        <f t="shared" si="84"/>
        <v>0</v>
      </c>
      <c r="BF303" s="174">
        <f t="shared" si="85"/>
        <v>0</v>
      </c>
      <c r="BG303" s="174">
        <f t="shared" si="86"/>
        <v>0</v>
      </c>
      <c r="BH303" s="174">
        <f t="shared" si="87"/>
        <v>0</v>
      </c>
      <c r="BI303" s="174">
        <f t="shared" si="88"/>
        <v>0</v>
      </c>
      <c r="BJ303" s="39" t="s">
        <v>8</v>
      </c>
      <c r="BK303" s="174">
        <f t="shared" si="89"/>
        <v>0</v>
      </c>
      <c r="BL303" s="39" t="s">
        <v>157</v>
      </c>
      <c r="BM303" s="173" t="s">
        <v>1027</v>
      </c>
    </row>
    <row r="304" spans="2:65" s="52" customFormat="1" ht="16.5" customHeight="1" x14ac:dyDescent="0.2">
      <c r="B304" s="51"/>
      <c r="C304" s="163" t="s">
        <v>1028</v>
      </c>
      <c r="D304" s="163" t="s">
        <v>152</v>
      </c>
      <c r="E304" s="164" t="s">
        <v>1024</v>
      </c>
      <c r="F304" s="165" t="s">
        <v>1025</v>
      </c>
      <c r="G304" s="166" t="s">
        <v>323</v>
      </c>
      <c r="H304" s="167">
        <v>36</v>
      </c>
      <c r="I304" s="22"/>
      <c r="J304" s="168">
        <f t="shared" si="80"/>
        <v>0</v>
      </c>
      <c r="K304" s="165" t="s">
        <v>1</v>
      </c>
      <c r="L304" s="51"/>
      <c r="M304" s="169" t="s">
        <v>1</v>
      </c>
      <c r="N304" s="170" t="s">
        <v>42</v>
      </c>
      <c r="P304" s="171">
        <f t="shared" si="81"/>
        <v>0</v>
      </c>
      <c r="Q304" s="171">
        <v>0</v>
      </c>
      <c r="R304" s="171">
        <f t="shared" si="82"/>
        <v>0</v>
      </c>
      <c r="S304" s="171">
        <v>0</v>
      </c>
      <c r="T304" s="172">
        <f t="shared" si="83"/>
        <v>0</v>
      </c>
      <c r="AR304" s="173" t="s">
        <v>157</v>
      </c>
      <c r="AT304" s="173" t="s">
        <v>152</v>
      </c>
      <c r="AU304" s="173" t="s">
        <v>164</v>
      </c>
      <c r="AY304" s="39" t="s">
        <v>150</v>
      </c>
      <c r="BE304" s="174">
        <f t="shared" si="84"/>
        <v>0</v>
      </c>
      <c r="BF304" s="174">
        <f t="shared" si="85"/>
        <v>0</v>
      </c>
      <c r="BG304" s="174">
        <f t="shared" si="86"/>
        <v>0</v>
      </c>
      <c r="BH304" s="174">
        <f t="shared" si="87"/>
        <v>0</v>
      </c>
      <c r="BI304" s="174">
        <f t="shared" si="88"/>
        <v>0</v>
      </c>
      <c r="BJ304" s="39" t="s">
        <v>8</v>
      </c>
      <c r="BK304" s="174">
        <f t="shared" si="89"/>
        <v>0</v>
      </c>
      <c r="BL304" s="39" t="s">
        <v>157</v>
      </c>
      <c r="BM304" s="173" t="s">
        <v>1029</v>
      </c>
    </row>
    <row r="305" spans="2:65" s="52" customFormat="1" ht="21.75" customHeight="1" x14ac:dyDescent="0.2">
      <c r="B305" s="51"/>
      <c r="C305" s="163" t="s">
        <v>977</v>
      </c>
      <c r="D305" s="163" t="s">
        <v>152</v>
      </c>
      <c r="E305" s="164" t="s">
        <v>1030</v>
      </c>
      <c r="F305" s="165" t="s">
        <v>1031</v>
      </c>
      <c r="G305" s="166" t="s">
        <v>608</v>
      </c>
      <c r="H305" s="167">
        <v>98</v>
      </c>
      <c r="I305" s="22"/>
      <c r="J305" s="168">
        <f t="shared" si="80"/>
        <v>0</v>
      </c>
      <c r="K305" s="165" t="s">
        <v>1</v>
      </c>
      <c r="L305" s="51"/>
      <c r="M305" s="169" t="s">
        <v>1</v>
      </c>
      <c r="N305" s="170" t="s">
        <v>42</v>
      </c>
      <c r="P305" s="171">
        <f t="shared" si="81"/>
        <v>0</v>
      </c>
      <c r="Q305" s="171">
        <v>0</v>
      </c>
      <c r="R305" s="171">
        <f t="shared" si="82"/>
        <v>0</v>
      </c>
      <c r="S305" s="171">
        <v>0</v>
      </c>
      <c r="T305" s="172">
        <f t="shared" si="83"/>
        <v>0</v>
      </c>
      <c r="AR305" s="173" t="s">
        <v>157</v>
      </c>
      <c r="AT305" s="173" t="s">
        <v>152</v>
      </c>
      <c r="AU305" s="173" t="s">
        <v>164</v>
      </c>
      <c r="AY305" s="39" t="s">
        <v>150</v>
      </c>
      <c r="BE305" s="174">
        <f t="shared" si="84"/>
        <v>0</v>
      </c>
      <c r="BF305" s="174">
        <f t="shared" si="85"/>
        <v>0</v>
      </c>
      <c r="BG305" s="174">
        <f t="shared" si="86"/>
        <v>0</v>
      </c>
      <c r="BH305" s="174">
        <f t="shared" si="87"/>
        <v>0</v>
      </c>
      <c r="BI305" s="174">
        <f t="shared" si="88"/>
        <v>0</v>
      </c>
      <c r="BJ305" s="39" t="s">
        <v>8</v>
      </c>
      <c r="BK305" s="174">
        <f t="shared" si="89"/>
        <v>0</v>
      </c>
      <c r="BL305" s="39" t="s">
        <v>157</v>
      </c>
      <c r="BM305" s="173" t="s">
        <v>1032</v>
      </c>
    </row>
    <row r="306" spans="2:65" s="52" customFormat="1" ht="21.75" customHeight="1" x14ac:dyDescent="0.2">
      <c r="B306" s="51"/>
      <c r="C306" s="163" t="s">
        <v>1033</v>
      </c>
      <c r="D306" s="163" t="s">
        <v>152</v>
      </c>
      <c r="E306" s="164" t="s">
        <v>1034</v>
      </c>
      <c r="F306" s="165" t="s">
        <v>1035</v>
      </c>
      <c r="G306" s="166" t="s">
        <v>608</v>
      </c>
      <c r="H306" s="167">
        <v>16</v>
      </c>
      <c r="I306" s="22"/>
      <c r="J306" s="168">
        <f t="shared" si="80"/>
        <v>0</v>
      </c>
      <c r="K306" s="165" t="s">
        <v>1</v>
      </c>
      <c r="L306" s="51"/>
      <c r="M306" s="169" t="s">
        <v>1</v>
      </c>
      <c r="N306" s="170" t="s">
        <v>42</v>
      </c>
      <c r="P306" s="171">
        <f t="shared" si="81"/>
        <v>0</v>
      </c>
      <c r="Q306" s="171">
        <v>0</v>
      </c>
      <c r="R306" s="171">
        <f t="shared" si="82"/>
        <v>0</v>
      </c>
      <c r="S306" s="171">
        <v>0</v>
      </c>
      <c r="T306" s="172">
        <f t="shared" si="83"/>
        <v>0</v>
      </c>
      <c r="AR306" s="173" t="s">
        <v>157</v>
      </c>
      <c r="AT306" s="173" t="s">
        <v>152</v>
      </c>
      <c r="AU306" s="173" t="s">
        <v>164</v>
      </c>
      <c r="AY306" s="39" t="s">
        <v>150</v>
      </c>
      <c r="BE306" s="174">
        <f t="shared" si="84"/>
        <v>0</v>
      </c>
      <c r="BF306" s="174">
        <f t="shared" si="85"/>
        <v>0</v>
      </c>
      <c r="BG306" s="174">
        <f t="shared" si="86"/>
        <v>0</v>
      </c>
      <c r="BH306" s="174">
        <f t="shared" si="87"/>
        <v>0</v>
      </c>
      <c r="BI306" s="174">
        <f t="shared" si="88"/>
        <v>0</v>
      </c>
      <c r="BJ306" s="39" t="s">
        <v>8</v>
      </c>
      <c r="BK306" s="174">
        <f t="shared" si="89"/>
        <v>0</v>
      </c>
      <c r="BL306" s="39" t="s">
        <v>157</v>
      </c>
      <c r="BM306" s="173" t="s">
        <v>1036</v>
      </c>
    </row>
    <row r="307" spans="2:65" s="52" customFormat="1" ht="21.75" customHeight="1" x14ac:dyDescent="0.2">
      <c r="B307" s="51"/>
      <c r="C307" s="163" t="s">
        <v>978</v>
      </c>
      <c r="D307" s="163" t="s">
        <v>152</v>
      </c>
      <c r="E307" s="164" t="s">
        <v>1037</v>
      </c>
      <c r="F307" s="165" t="s">
        <v>1038</v>
      </c>
      <c r="G307" s="166" t="s">
        <v>608</v>
      </c>
      <c r="H307" s="167">
        <v>7</v>
      </c>
      <c r="I307" s="22"/>
      <c r="J307" s="168">
        <f t="shared" si="80"/>
        <v>0</v>
      </c>
      <c r="K307" s="165" t="s">
        <v>1</v>
      </c>
      <c r="L307" s="51"/>
      <c r="M307" s="169" t="s">
        <v>1</v>
      </c>
      <c r="N307" s="170" t="s">
        <v>42</v>
      </c>
      <c r="P307" s="171">
        <f t="shared" si="81"/>
        <v>0</v>
      </c>
      <c r="Q307" s="171">
        <v>0</v>
      </c>
      <c r="R307" s="171">
        <f t="shared" si="82"/>
        <v>0</v>
      </c>
      <c r="S307" s="171">
        <v>0</v>
      </c>
      <c r="T307" s="172">
        <f t="shared" si="83"/>
        <v>0</v>
      </c>
      <c r="AR307" s="173" t="s">
        <v>157</v>
      </c>
      <c r="AT307" s="173" t="s">
        <v>152</v>
      </c>
      <c r="AU307" s="173" t="s">
        <v>164</v>
      </c>
      <c r="AY307" s="39" t="s">
        <v>150</v>
      </c>
      <c r="BE307" s="174">
        <f t="shared" si="84"/>
        <v>0</v>
      </c>
      <c r="BF307" s="174">
        <f t="shared" si="85"/>
        <v>0</v>
      </c>
      <c r="BG307" s="174">
        <f t="shared" si="86"/>
        <v>0</v>
      </c>
      <c r="BH307" s="174">
        <f t="shared" si="87"/>
        <v>0</v>
      </c>
      <c r="BI307" s="174">
        <f t="shared" si="88"/>
        <v>0</v>
      </c>
      <c r="BJ307" s="39" t="s">
        <v>8</v>
      </c>
      <c r="BK307" s="174">
        <f t="shared" si="89"/>
        <v>0</v>
      </c>
      <c r="BL307" s="39" t="s">
        <v>157</v>
      </c>
      <c r="BM307" s="173" t="s">
        <v>1039</v>
      </c>
    </row>
    <row r="308" spans="2:65" s="52" customFormat="1" ht="21.75" customHeight="1" x14ac:dyDescent="0.2">
      <c r="B308" s="51"/>
      <c r="C308" s="163" t="s">
        <v>1040</v>
      </c>
      <c r="D308" s="163" t="s">
        <v>152</v>
      </c>
      <c r="E308" s="164" t="s">
        <v>1041</v>
      </c>
      <c r="F308" s="165" t="s">
        <v>1042</v>
      </c>
      <c r="G308" s="166" t="s">
        <v>608</v>
      </c>
      <c r="H308" s="167">
        <v>2</v>
      </c>
      <c r="I308" s="22"/>
      <c r="J308" s="168">
        <f t="shared" si="80"/>
        <v>0</v>
      </c>
      <c r="K308" s="165" t="s">
        <v>1</v>
      </c>
      <c r="L308" s="51"/>
      <c r="M308" s="169" t="s">
        <v>1</v>
      </c>
      <c r="N308" s="170" t="s">
        <v>42</v>
      </c>
      <c r="P308" s="171">
        <f t="shared" si="81"/>
        <v>0</v>
      </c>
      <c r="Q308" s="171">
        <v>0</v>
      </c>
      <c r="R308" s="171">
        <f t="shared" si="82"/>
        <v>0</v>
      </c>
      <c r="S308" s="171">
        <v>0</v>
      </c>
      <c r="T308" s="172">
        <f t="shared" si="83"/>
        <v>0</v>
      </c>
      <c r="AR308" s="173" t="s">
        <v>157</v>
      </c>
      <c r="AT308" s="173" t="s">
        <v>152</v>
      </c>
      <c r="AU308" s="173" t="s">
        <v>164</v>
      </c>
      <c r="AY308" s="39" t="s">
        <v>150</v>
      </c>
      <c r="BE308" s="174">
        <f t="shared" si="84"/>
        <v>0</v>
      </c>
      <c r="BF308" s="174">
        <f t="shared" si="85"/>
        <v>0</v>
      </c>
      <c r="BG308" s="174">
        <f t="shared" si="86"/>
        <v>0</v>
      </c>
      <c r="BH308" s="174">
        <f t="shared" si="87"/>
        <v>0</v>
      </c>
      <c r="BI308" s="174">
        <f t="shared" si="88"/>
        <v>0</v>
      </c>
      <c r="BJ308" s="39" t="s">
        <v>8</v>
      </c>
      <c r="BK308" s="174">
        <f t="shared" si="89"/>
        <v>0</v>
      </c>
      <c r="BL308" s="39" t="s">
        <v>157</v>
      </c>
      <c r="BM308" s="173" t="s">
        <v>1043</v>
      </c>
    </row>
    <row r="309" spans="2:65" s="52" customFormat="1" ht="21.75" customHeight="1" x14ac:dyDescent="0.2">
      <c r="B309" s="51"/>
      <c r="C309" s="163" t="s">
        <v>979</v>
      </c>
      <c r="D309" s="163" t="s">
        <v>152</v>
      </c>
      <c r="E309" s="164" t="s">
        <v>1044</v>
      </c>
      <c r="F309" s="165" t="s">
        <v>1045</v>
      </c>
      <c r="G309" s="166" t="s">
        <v>608</v>
      </c>
      <c r="H309" s="167">
        <v>6</v>
      </c>
      <c r="I309" s="22"/>
      <c r="J309" s="168">
        <f t="shared" si="80"/>
        <v>0</v>
      </c>
      <c r="K309" s="165" t="s">
        <v>1</v>
      </c>
      <c r="L309" s="51"/>
      <c r="M309" s="169" t="s">
        <v>1</v>
      </c>
      <c r="N309" s="170" t="s">
        <v>42</v>
      </c>
      <c r="P309" s="171">
        <f t="shared" si="81"/>
        <v>0</v>
      </c>
      <c r="Q309" s="171">
        <v>0</v>
      </c>
      <c r="R309" s="171">
        <f t="shared" si="82"/>
        <v>0</v>
      </c>
      <c r="S309" s="171">
        <v>0</v>
      </c>
      <c r="T309" s="172">
        <f t="shared" si="83"/>
        <v>0</v>
      </c>
      <c r="AR309" s="173" t="s">
        <v>157</v>
      </c>
      <c r="AT309" s="173" t="s">
        <v>152</v>
      </c>
      <c r="AU309" s="173" t="s">
        <v>164</v>
      </c>
      <c r="AY309" s="39" t="s">
        <v>150</v>
      </c>
      <c r="BE309" s="174">
        <f t="shared" si="84"/>
        <v>0</v>
      </c>
      <c r="BF309" s="174">
        <f t="shared" si="85"/>
        <v>0</v>
      </c>
      <c r="BG309" s="174">
        <f t="shared" si="86"/>
        <v>0</v>
      </c>
      <c r="BH309" s="174">
        <f t="shared" si="87"/>
        <v>0</v>
      </c>
      <c r="BI309" s="174">
        <f t="shared" si="88"/>
        <v>0</v>
      </c>
      <c r="BJ309" s="39" t="s">
        <v>8</v>
      </c>
      <c r="BK309" s="174">
        <f t="shared" si="89"/>
        <v>0</v>
      </c>
      <c r="BL309" s="39" t="s">
        <v>157</v>
      </c>
      <c r="BM309" s="173" t="s">
        <v>1046</v>
      </c>
    </row>
    <row r="310" spans="2:65" s="52" customFormat="1" ht="21.75" customHeight="1" x14ac:dyDescent="0.2">
      <c r="B310" s="51"/>
      <c r="C310" s="163" t="s">
        <v>1047</v>
      </c>
      <c r="D310" s="163" t="s">
        <v>152</v>
      </c>
      <c r="E310" s="164" t="s">
        <v>1048</v>
      </c>
      <c r="F310" s="165" t="s">
        <v>1049</v>
      </c>
      <c r="G310" s="166" t="s">
        <v>608</v>
      </c>
      <c r="H310" s="167">
        <v>8</v>
      </c>
      <c r="I310" s="22"/>
      <c r="J310" s="168">
        <f t="shared" si="80"/>
        <v>0</v>
      </c>
      <c r="K310" s="165" t="s">
        <v>1</v>
      </c>
      <c r="L310" s="51"/>
      <c r="M310" s="169" t="s">
        <v>1</v>
      </c>
      <c r="N310" s="170" t="s">
        <v>42</v>
      </c>
      <c r="P310" s="171">
        <f t="shared" si="81"/>
        <v>0</v>
      </c>
      <c r="Q310" s="171">
        <v>0</v>
      </c>
      <c r="R310" s="171">
        <f t="shared" si="82"/>
        <v>0</v>
      </c>
      <c r="S310" s="171">
        <v>0</v>
      </c>
      <c r="T310" s="172">
        <f t="shared" si="83"/>
        <v>0</v>
      </c>
      <c r="AR310" s="173" t="s">
        <v>157</v>
      </c>
      <c r="AT310" s="173" t="s">
        <v>152</v>
      </c>
      <c r="AU310" s="173" t="s">
        <v>164</v>
      </c>
      <c r="AY310" s="39" t="s">
        <v>150</v>
      </c>
      <c r="BE310" s="174">
        <f t="shared" si="84"/>
        <v>0</v>
      </c>
      <c r="BF310" s="174">
        <f t="shared" si="85"/>
        <v>0</v>
      </c>
      <c r="BG310" s="174">
        <f t="shared" si="86"/>
        <v>0</v>
      </c>
      <c r="BH310" s="174">
        <f t="shared" si="87"/>
        <v>0</v>
      </c>
      <c r="BI310" s="174">
        <f t="shared" si="88"/>
        <v>0</v>
      </c>
      <c r="BJ310" s="39" t="s">
        <v>8</v>
      </c>
      <c r="BK310" s="174">
        <f t="shared" si="89"/>
        <v>0</v>
      </c>
      <c r="BL310" s="39" t="s">
        <v>157</v>
      </c>
      <c r="BM310" s="173" t="s">
        <v>1050</v>
      </c>
    </row>
    <row r="311" spans="2:65" s="52" customFormat="1" ht="21.75" customHeight="1" x14ac:dyDescent="0.2">
      <c r="B311" s="51"/>
      <c r="C311" s="163" t="s">
        <v>982</v>
      </c>
      <c r="D311" s="163" t="s">
        <v>152</v>
      </c>
      <c r="E311" s="164" t="s">
        <v>1051</v>
      </c>
      <c r="F311" s="165" t="s">
        <v>1052</v>
      </c>
      <c r="G311" s="166" t="s">
        <v>608</v>
      </c>
      <c r="H311" s="167">
        <v>6</v>
      </c>
      <c r="I311" s="22"/>
      <c r="J311" s="168">
        <f t="shared" si="80"/>
        <v>0</v>
      </c>
      <c r="K311" s="165" t="s">
        <v>1</v>
      </c>
      <c r="L311" s="51"/>
      <c r="M311" s="169" t="s">
        <v>1</v>
      </c>
      <c r="N311" s="170" t="s">
        <v>42</v>
      </c>
      <c r="P311" s="171">
        <f t="shared" si="81"/>
        <v>0</v>
      </c>
      <c r="Q311" s="171">
        <v>0</v>
      </c>
      <c r="R311" s="171">
        <f t="shared" si="82"/>
        <v>0</v>
      </c>
      <c r="S311" s="171">
        <v>0</v>
      </c>
      <c r="T311" s="172">
        <f t="shared" si="83"/>
        <v>0</v>
      </c>
      <c r="AR311" s="173" t="s">
        <v>157</v>
      </c>
      <c r="AT311" s="173" t="s">
        <v>152</v>
      </c>
      <c r="AU311" s="173" t="s">
        <v>164</v>
      </c>
      <c r="AY311" s="39" t="s">
        <v>150</v>
      </c>
      <c r="BE311" s="174">
        <f t="shared" si="84"/>
        <v>0</v>
      </c>
      <c r="BF311" s="174">
        <f t="shared" si="85"/>
        <v>0</v>
      </c>
      <c r="BG311" s="174">
        <f t="shared" si="86"/>
        <v>0</v>
      </c>
      <c r="BH311" s="174">
        <f t="shared" si="87"/>
        <v>0</v>
      </c>
      <c r="BI311" s="174">
        <f t="shared" si="88"/>
        <v>0</v>
      </c>
      <c r="BJ311" s="39" t="s">
        <v>8</v>
      </c>
      <c r="BK311" s="174">
        <f t="shared" si="89"/>
        <v>0</v>
      </c>
      <c r="BL311" s="39" t="s">
        <v>157</v>
      </c>
      <c r="BM311" s="173" t="s">
        <v>1053</v>
      </c>
    </row>
    <row r="312" spans="2:65" s="152" customFormat="1" ht="20.85" customHeight="1" x14ac:dyDescent="0.2">
      <c r="B312" s="151"/>
      <c r="D312" s="153" t="s">
        <v>76</v>
      </c>
      <c r="E312" s="161" t="s">
        <v>854</v>
      </c>
      <c r="F312" s="161" t="s">
        <v>855</v>
      </c>
      <c r="J312" s="162">
        <f>BK312</f>
        <v>0</v>
      </c>
      <c r="L312" s="151"/>
      <c r="M312" s="156"/>
      <c r="P312" s="157">
        <f>SUM(P313:P315)</f>
        <v>0</v>
      </c>
      <c r="R312" s="157">
        <f>SUM(R313:R315)</f>
        <v>0</v>
      </c>
      <c r="T312" s="158">
        <f>SUM(T313:T315)</f>
        <v>0</v>
      </c>
      <c r="AR312" s="153" t="s">
        <v>8</v>
      </c>
      <c r="AT312" s="159" t="s">
        <v>76</v>
      </c>
      <c r="AU312" s="159" t="s">
        <v>86</v>
      </c>
      <c r="AY312" s="153" t="s">
        <v>150</v>
      </c>
      <c r="BK312" s="160">
        <f>SUM(BK313:BK315)</f>
        <v>0</v>
      </c>
    </row>
    <row r="313" spans="2:65" s="52" customFormat="1" ht="16.5" customHeight="1" x14ac:dyDescent="0.2">
      <c r="B313" s="51"/>
      <c r="C313" s="163" t="s">
        <v>1054</v>
      </c>
      <c r="D313" s="163" t="s">
        <v>152</v>
      </c>
      <c r="E313" s="164" t="s">
        <v>1055</v>
      </c>
      <c r="F313" s="165" t="s">
        <v>1056</v>
      </c>
      <c r="G313" s="166" t="s">
        <v>608</v>
      </c>
      <c r="H313" s="167">
        <v>3</v>
      </c>
      <c r="I313" s="22"/>
      <c r="J313" s="168">
        <f>ROUND(I313*H313,0)</f>
        <v>0</v>
      </c>
      <c r="K313" s="165" t="s">
        <v>1</v>
      </c>
      <c r="L313" s="51"/>
      <c r="M313" s="169" t="s">
        <v>1</v>
      </c>
      <c r="N313" s="170" t="s">
        <v>42</v>
      </c>
      <c r="P313" s="171">
        <f>O313*H313</f>
        <v>0</v>
      </c>
      <c r="Q313" s="171">
        <v>0</v>
      </c>
      <c r="R313" s="171">
        <f>Q313*H313</f>
        <v>0</v>
      </c>
      <c r="S313" s="171">
        <v>0</v>
      </c>
      <c r="T313" s="172">
        <f>S313*H313</f>
        <v>0</v>
      </c>
      <c r="AR313" s="173" t="s">
        <v>157</v>
      </c>
      <c r="AT313" s="173" t="s">
        <v>152</v>
      </c>
      <c r="AU313" s="173" t="s">
        <v>164</v>
      </c>
      <c r="AY313" s="39" t="s">
        <v>150</v>
      </c>
      <c r="BE313" s="174">
        <f>IF(N313="základní",J313,0)</f>
        <v>0</v>
      </c>
      <c r="BF313" s="174">
        <f>IF(N313="snížená",J313,0)</f>
        <v>0</v>
      </c>
      <c r="BG313" s="174">
        <f>IF(N313="zákl. přenesená",J313,0)</f>
        <v>0</v>
      </c>
      <c r="BH313" s="174">
        <f>IF(N313="sníž. přenesená",J313,0)</f>
        <v>0</v>
      </c>
      <c r="BI313" s="174">
        <f>IF(N313="nulová",J313,0)</f>
        <v>0</v>
      </c>
      <c r="BJ313" s="39" t="s">
        <v>8</v>
      </c>
      <c r="BK313" s="174">
        <f>ROUND(I313*H313,0)</f>
        <v>0</v>
      </c>
      <c r="BL313" s="39" t="s">
        <v>157</v>
      </c>
      <c r="BM313" s="173" t="s">
        <v>1057</v>
      </c>
    </row>
    <row r="314" spans="2:65" s="52" customFormat="1" ht="16.5" customHeight="1" x14ac:dyDescent="0.2">
      <c r="B314" s="51"/>
      <c r="C314" s="163" t="s">
        <v>984</v>
      </c>
      <c r="D314" s="163" t="s">
        <v>152</v>
      </c>
      <c r="E314" s="164" t="s">
        <v>1058</v>
      </c>
      <c r="F314" s="165" t="s">
        <v>1059</v>
      </c>
      <c r="G314" s="166" t="s">
        <v>608</v>
      </c>
      <c r="H314" s="167">
        <v>1</v>
      </c>
      <c r="I314" s="22"/>
      <c r="J314" s="168">
        <f>ROUND(I314*H314,0)</f>
        <v>0</v>
      </c>
      <c r="K314" s="165" t="s">
        <v>1</v>
      </c>
      <c r="L314" s="51"/>
      <c r="M314" s="169" t="s">
        <v>1</v>
      </c>
      <c r="N314" s="170" t="s">
        <v>42</v>
      </c>
      <c r="P314" s="171">
        <f>O314*H314</f>
        <v>0</v>
      </c>
      <c r="Q314" s="171">
        <v>0</v>
      </c>
      <c r="R314" s="171">
        <f>Q314*H314</f>
        <v>0</v>
      </c>
      <c r="S314" s="171">
        <v>0</v>
      </c>
      <c r="T314" s="172">
        <f>S314*H314</f>
        <v>0</v>
      </c>
      <c r="AR314" s="173" t="s">
        <v>157</v>
      </c>
      <c r="AT314" s="173" t="s">
        <v>152</v>
      </c>
      <c r="AU314" s="173" t="s">
        <v>164</v>
      </c>
      <c r="AY314" s="39" t="s">
        <v>150</v>
      </c>
      <c r="BE314" s="174">
        <f>IF(N314="základní",J314,0)</f>
        <v>0</v>
      </c>
      <c r="BF314" s="174">
        <f>IF(N314="snížená",J314,0)</f>
        <v>0</v>
      </c>
      <c r="BG314" s="174">
        <f>IF(N314="zákl. přenesená",J314,0)</f>
        <v>0</v>
      </c>
      <c r="BH314" s="174">
        <f>IF(N314="sníž. přenesená",J314,0)</f>
        <v>0</v>
      </c>
      <c r="BI314" s="174">
        <f>IF(N314="nulová",J314,0)</f>
        <v>0</v>
      </c>
      <c r="BJ314" s="39" t="s">
        <v>8</v>
      </c>
      <c r="BK314" s="174">
        <f>ROUND(I314*H314,0)</f>
        <v>0</v>
      </c>
      <c r="BL314" s="39" t="s">
        <v>157</v>
      </c>
      <c r="BM314" s="173" t="s">
        <v>1060</v>
      </c>
    </row>
    <row r="315" spans="2:65" s="52" customFormat="1" ht="16.5" customHeight="1" x14ac:dyDescent="0.2">
      <c r="B315" s="51"/>
      <c r="C315" s="163" t="s">
        <v>1061</v>
      </c>
      <c r="D315" s="163" t="s">
        <v>152</v>
      </c>
      <c r="E315" s="164" t="s">
        <v>1062</v>
      </c>
      <c r="F315" s="165" t="s">
        <v>1063</v>
      </c>
      <c r="G315" s="166" t="s">
        <v>608</v>
      </c>
      <c r="H315" s="167">
        <v>3</v>
      </c>
      <c r="I315" s="22"/>
      <c r="J315" s="168">
        <f>ROUND(I315*H315,0)</f>
        <v>0</v>
      </c>
      <c r="K315" s="165" t="s">
        <v>1</v>
      </c>
      <c r="L315" s="51"/>
      <c r="M315" s="169" t="s">
        <v>1</v>
      </c>
      <c r="N315" s="170" t="s">
        <v>42</v>
      </c>
      <c r="P315" s="171">
        <f>O315*H315</f>
        <v>0</v>
      </c>
      <c r="Q315" s="171">
        <v>0</v>
      </c>
      <c r="R315" s="171">
        <f>Q315*H315</f>
        <v>0</v>
      </c>
      <c r="S315" s="171">
        <v>0</v>
      </c>
      <c r="T315" s="172">
        <f>S315*H315</f>
        <v>0</v>
      </c>
      <c r="AR315" s="173" t="s">
        <v>157</v>
      </c>
      <c r="AT315" s="173" t="s">
        <v>152</v>
      </c>
      <c r="AU315" s="173" t="s">
        <v>164</v>
      </c>
      <c r="AY315" s="39" t="s">
        <v>150</v>
      </c>
      <c r="BE315" s="174">
        <f>IF(N315="základní",J315,0)</f>
        <v>0</v>
      </c>
      <c r="BF315" s="174">
        <f>IF(N315="snížená",J315,0)</f>
        <v>0</v>
      </c>
      <c r="BG315" s="174">
        <f>IF(N315="zákl. přenesená",J315,0)</f>
        <v>0</v>
      </c>
      <c r="BH315" s="174">
        <f>IF(N315="sníž. přenesená",J315,0)</f>
        <v>0</v>
      </c>
      <c r="BI315" s="174">
        <f>IF(N315="nulová",J315,0)</f>
        <v>0</v>
      </c>
      <c r="BJ315" s="39" t="s">
        <v>8</v>
      </c>
      <c r="BK315" s="174">
        <f>ROUND(I315*H315,0)</f>
        <v>0</v>
      </c>
      <c r="BL315" s="39" t="s">
        <v>157</v>
      </c>
      <c r="BM315" s="173" t="s">
        <v>1064</v>
      </c>
    </row>
    <row r="316" spans="2:65" s="152" customFormat="1" ht="20.85" customHeight="1" x14ac:dyDescent="0.2">
      <c r="B316" s="151"/>
      <c r="D316" s="153" t="s">
        <v>76</v>
      </c>
      <c r="E316" s="161" t="s">
        <v>866</v>
      </c>
      <c r="F316" s="161" t="s">
        <v>867</v>
      </c>
      <c r="I316" s="21"/>
      <c r="J316" s="162">
        <f>BK316</f>
        <v>0</v>
      </c>
      <c r="L316" s="151"/>
      <c r="M316" s="156"/>
      <c r="P316" s="157">
        <f>SUM(P317:P322)</f>
        <v>0</v>
      </c>
      <c r="R316" s="157">
        <f>SUM(R317:R322)</f>
        <v>0</v>
      </c>
      <c r="T316" s="158">
        <f>SUM(T317:T322)</f>
        <v>0</v>
      </c>
      <c r="AR316" s="153" t="s">
        <v>8</v>
      </c>
      <c r="AT316" s="159" t="s">
        <v>76</v>
      </c>
      <c r="AU316" s="159" t="s">
        <v>86</v>
      </c>
      <c r="AY316" s="153" t="s">
        <v>150</v>
      </c>
      <c r="BK316" s="160">
        <f>SUM(BK317:BK322)</f>
        <v>0</v>
      </c>
    </row>
    <row r="317" spans="2:65" s="52" customFormat="1" ht="16.5" customHeight="1" x14ac:dyDescent="0.2">
      <c r="B317" s="51"/>
      <c r="C317" s="163" t="s">
        <v>985</v>
      </c>
      <c r="D317" s="163" t="s">
        <v>152</v>
      </c>
      <c r="E317" s="164" t="s">
        <v>1065</v>
      </c>
      <c r="F317" s="165" t="s">
        <v>1066</v>
      </c>
      <c r="G317" s="166" t="s">
        <v>608</v>
      </c>
      <c r="H317" s="167">
        <v>16</v>
      </c>
      <c r="I317" s="22"/>
      <c r="J317" s="168">
        <f t="shared" ref="J317:J322" si="90">ROUND(I317*H317,0)</f>
        <v>0</v>
      </c>
      <c r="K317" s="165" t="s">
        <v>1</v>
      </c>
      <c r="L317" s="51"/>
      <c r="M317" s="169" t="s">
        <v>1</v>
      </c>
      <c r="N317" s="170" t="s">
        <v>42</v>
      </c>
      <c r="P317" s="171">
        <f t="shared" ref="P317:P322" si="91">O317*H317</f>
        <v>0</v>
      </c>
      <c r="Q317" s="171">
        <v>0</v>
      </c>
      <c r="R317" s="171">
        <f t="shared" ref="R317:R322" si="92">Q317*H317</f>
        <v>0</v>
      </c>
      <c r="S317" s="171">
        <v>0</v>
      </c>
      <c r="T317" s="172">
        <f t="shared" ref="T317:T322" si="93">S317*H317</f>
        <v>0</v>
      </c>
      <c r="AR317" s="173" t="s">
        <v>157</v>
      </c>
      <c r="AT317" s="173" t="s">
        <v>152</v>
      </c>
      <c r="AU317" s="173" t="s">
        <v>164</v>
      </c>
      <c r="AY317" s="39" t="s">
        <v>150</v>
      </c>
      <c r="BE317" s="174">
        <f t="shared" ref="BE317:BE322" si="94">IF(N317="základní",J317,0)</f>
        <v>0</v>
      </c>
      <c r="BF317" s="174">
        <f t="shared" ref="BF317:BF322" si="95">IF(N317="snížená",J317,0)</f>
        <v>0</v>
      </c>
      <c r="BG317" s="174">
        <f t="shared" ref="BG317:BG322" si="96">IF(N317="zákl. přenesená",J317,0)</f>
        <v>0</v>
      </c>
      <c r="BH317" s="174">
        <f t="shared" ref="BH317:BH322" si="97">IF(N317="sníž. přenesená",J317,0)</f>
        <v>0</v>
      </c>
      <c r="BI317" s="174">
        <f t="shared" ref="BI317:BI322" si="98">IF(N317="nulová",J317,0)</f>
        <v>0</v>
      </c>
      <c r="BJ317" s="39" t="s">
        <v>8</v>
      </c>
      <c r="BK317" s="174">
        <f t="shared" ref="BK317:BK322" si="99">ROUND(I317*H317,0)</f>
        <v>0</v>
      </c>
      <c r="BL317" s="39" t="s">
        <v>157</v>
      </c>
      <c r="BM317" s="173" t="s">
        <v>1067</v>
      </c>
    </row>
    <row r="318" spans="2:65" s="52" customFormat="1" ht="16.5" customHeight="1" x14ac:dyDescent="0.2">
      <c r="B318" s="51"/>
      <c r="C318" s="163" t="s">
        <v>1068</v>
      </c>
      <c r="D318" s="163" t="s">
        <v>152</v>
      </c>
      <c r="E318" s="164" t="s">
        <v>1069</v>
      </c>
      <c r="F318" s="165" t="s">
        <v>1070</v>
      </c>
      <c r="G318" s="166" t="s">
        <v>608</v>
      </c>
      <c r="H318" s="167">
        <v>4</v>
      </c>
      <c r="I318" s="22"/>
      <c r="J318" s="168">
        <f t="shared" si="90"/>
        <v>0</v>
      </c>
      <c r="K318" s="165" t="s">
        <v>1</v>
      </c>
      <c r="L318" s="51"/>
      <c r="M318" s="169" t="s">
        <v>1</v>
      </c>
      <c r="N318" s="170" t="s">
        <v>42</v>
      </c>
      <c r="P318" s="171">
        <f t="shared" si="91"/>
        <v>0</v>
      </c>
      <c r="Q318" s="171">
        <v>0</v>
      </c>
      <c r="R318" s="171">
        <f t="shared" si="92"/>
        <v>0</v>
      </c>
      <c r="S318" s="171">
        <v>0</v>
      </c>
      <c r="T318" s="172">
        <f t="shared" si="93"/>
        <v>0</v>
      </c>
      <c r="AR318" s="173" t="s">
        <v>157</v>
      </c>
      <c r="AT318" s="173" t="s">
        <v>152</v>
      </c>
      <c r="AU318" s="173" t="s">
        <v>164</v>
      </c>
      <c r="AY318" s="39" t="s">
        <v>150</v>
      </c>
      <c r="BE318" s="174">
        <f t="shared" si="94"/>
        <v>0</v>
      </c>
      <c r="BF318" s="174">
        <f t="shared" si="95"/>
        <v>0</v>
      </c>
      <c r="BG318" s="174">
        <f t="shared" si="96"/>
        <v>0</v>
      </c>
      <c r="BH318" s="174">
        <f t="shared" si="97"/>
        <v>0</v>
      </c>
      <c r="BI318" s="174">
        <f t="shared" si="98"/>
        <v>0</v>
      </c>
      <c r="BJ318" s="39" t="s">
        <v>8</v>
      </c>
      <c r="BK318" s="174">
        <f t="shared" si="99"/>
        <v>0</v>
      </c>
      <c r="BL318" s="39" t="s">
        <v>157</v>
      </c>
      <c r="BM318" s="173" t="s">
        <v>1071</v>
      </c>
    </row>
    <row r="319" spans="2:65" s="52" customFormat="1" ht="16.5" customHeight="1" x14ac:dyDescent="0.2">
      <c r="B319" s="51"/>
      <c r="C319" s="163" t="s">
        <v>987</v>
      </c>
      <c r="D319" s="163" t="s">
        <v>152</v>
      </c>
      <c r="E319" s="164" t="s">
        <v>1072</v>
      </c>
      <c r="F319" s="165" t="s">
        <v>1073</v>
      </c>
      <c r="G319" s="166" t="s">
        <v>608</v>
      </c>
      <c r="H319" s="167">
        <v>3</v>
      </c>
      <c r="I319" s="22"/>
      <c r="J319" s="168">
        <f t="shared" si="90"/>
        <v>0</v>
      </c>
      <c r="K319" s="165" t="s">
        <v>1</v>
      </c>
      <c r="L319" s="51"/>
      <c r="M319" s="169" t="s">
        <v>1</v>
      </c>
      <c r="N319" s="170" t="s">
        <v>42</v>
      </c>
      <c r="P319" s="171">
        <f t="shared" si="91"/>
        <v>0</v>
      </c>
      <c r="Q319" s="171">
        <v>0</v>
      </c>
      <c r="R319" s="171">
        <f t="shared" si="92"/>
        <v>0</v>
      </c>
      <c r="S319" s="171">
        <v>0</v>
      </c>
      <c r="T319" s="172">
        <f t="shared" si="93"/>
        <v>0</v>
      </c>
      <c r="AR319" s="173" t="s">
        <v>157</v>
      </c>
      <c r="AT319" s="173" t="s">
        <v>152</v>
      </c>
      <c r="AU319" s="173" t="s">
        <v>164</v>
      </c>
      <c r="AY319" s="39" t="s">
        <v>150</v>
      </c>
      <c r="BE319" s="174">
        <f t="shared" si="94"/>
        <v>0</v>
      </c>
      <c r="BF319" s="174">
        <f t="shared" si="95"/>
        <v>0</v>
      </c>
      <c r="BG319" s="174">
        <f t="shared" si="96"/>
        <v>0</v>
      </c>
      <c r="BH319" s="174">
        <f t="shared" si="97"/>
        <v>0</v>
      </c>
      <c r="BI319" s="174">
        <f t="shared" si="98"/>
        <v>0</v>
      </c>
      <c r="BJ319" s="39" t="s">
        <v>8</v>
      </c>
      <c r="BK319" s="174">
        <f t="shared" si="99"/>
        <v>0</v>
      </c>
      <c r="BL319" s="39" t="s">
        <v>157</v>
      </c>
      <c r="BM319" s="173" t="s">
        <v>1074</v>
      </c>
    </row>
    <row r="320" spans="2:65" s="52" customFormat="1" ht="16.5" customHeight="1" x14ac:dyDescent="0.2">
      <c r="B320" s="51"/>
      <c r="C320" s="163" t="s">
        <v>1075</v>
      </c>
      <c r="D320" s="163" t="s">
        <v>152</v>
      </c>
      <c r="E320" s="164" t="s">
        <v>1076</v>
      </c>
      <c r="F320" s="165" t="s">
        <v>1077</v>
      </c>
      <c r="G320" s="166" t="s">
        <v>608</v>
      </c>
      <c r="H320" s="167">
        <v>3</v>
      </c>
      <c r="I320" s="22"/>
      <c r="J320" s="168">
        <f t="shared" si="90"/>
        <v>0</v>
      </c>
      <c r="K320" s="165" t="s">
        <v>1</v>
      </c>
      <c r="L320" s="51"/>
      <c r="M320" s="169" t="s">
        <v>1</v>
      </c>
      <c r="N320" s="170" t="s">
        <v>42</v>
      </c>
      <c r="P320" s="171">
        <f t="shared" si="91"/>
        <v>0</v>
      </c>
      <c r="Q320" s="171">
        <v>0</v>
      </c>
      <c r="R320" s="171">
        <f t="shared" si="92"/>
        <v>0</v>
      </c>
      <c r="S320" s="171">
        <v>0</v>
      </c>
      <c r="T320" s="172">
        <f t="shared" si="93"/>
        <v>0</v>
      </c>
      <c r="AR320" s="173" t="s">
        <v>157</v>
      </c>
      <c r="AT320" s="173" t="s">
        <v>152</v>
      </c>
      <c r="AU320" s="173" t="s">
        <v>164</v>
      </c>
      <c r="AY320" s="39" t="s">
        <v>150</v>
      </c>
      <c r="BE320" s="174">
        <f t="shared" si="94"/>
        <v>0</v>
      </c>
      <c r="BF320" s="174">
        <f t="shared" si="95"/>
        <v>0</v>
      </c>
      <c r="BG320" s="174">
        <f t="shared" si="96"/>
        <v>0</v>
      </c>
      <c r="BH320" s="174">
        <f t="shared" si="97"/>
        <v>0</v>
      </c>
      <c r="BI320" s="174">
        <f t="shared" si="98"/>
        <v>0</v>
      </c>
      <c r="BJ320" s="39" t="s">
        <v>8</v>
      </c>
      <c r="BK320" s="174">
        <f t="shared" si="99"/>
        <v>0</v>
      </c>
      <c r="BL320" s="39" t="s">
        <v>157</v>
      </c>
      <c r="BM320" s="173" t="s">
        <v>1078</v>
      </c>
    </row>
    <row r="321" spans="2:65" s="52" customFormat="1" ht="16.5" customHeight="1" x14ac:dyDescent="0.2">
      <c r="B321" s="51"/>
      <c r="C321" s="163" t="s">
        <v>988</v>
      </c>
      <c r="D321" s="163" t="s">
        <v>152</v>
      </c>
      <c r="E321" s="164" t="s">
        <v>1079</v>
      </c>
      <c r="F321" s="165" t="s">
        <v>1080</v>
      </c>
      <c r="G321" s="166" t="s">
        <v>608</v>
      </c>
      <c r="H321" s="167">
        <v>3</v>
      </c>
      <c r="I321" s="22"/>
      <c r="J321" s="168">
        <f t="shared" si="90"/>
        <v>0</v>
      </c>
      <c r="K321" s="165" t="s">
        <v>1</v>
      </c>
      <c r="L321" s="51"/>
      <c r="M321" s="169" t="s">
        <v>1</v>
      </c>
      <c r="N321" s="170" t="s">
        <v>42</v>
      </c>
      <c r="P321" s="171">
        <f t="shared" si="91"/>
        <v>0</v>
      </c>
      <c r="Q321" s="171">
        <v>0</v>
      </c>
      <c r="R321" s="171">
        <f t="shared" si="92"/>
        <v>0</v>
      </c>
      <c r="S321" s="171">
        <v>0</v>
      </c>
      <c r="T321" s="172">
        <f t="shared" si="93"/>
        <v>0</v>
      </c>
      <c r="AR321" s="173" t="s">
        <v>157</v>
      </c>
      <c r="AT321" s="173" t="s">
        <v>152</v>
      </c>
      <c r="AU321" s="173" t="s">
        <v>164</v>
      </c>
      <c r="AY321" s="39" t="s">
        <v>150</v>
      </c>
      <c r="BE321" s="174">
        <f t="shared" si="94"/>
        <v>0</v>
      </c>
      <c r="BF321" s="174">
        <f t="shared" si="95"/>
        <v>0</v>
      </c>
      <c r="BG321" s="174">
        <f t="shared" si="96"/>
        <v>0</v>
      </c>
      <c r="BH321" s="174">
        <f t="shared" si="97"/>
        <v>0</v>
      </c>
      <c r="BI321" s="174">
        <f t="shared" si="98"/>
        <v>0</v>
      </c>
      <c r="BJ321" s="39" t="s">
        <v>8</v>
      </c>
      <c r="BK321" s="174">
        <f t="shared" si="99"/>
        <v>0</v>
      </c>
      <c r="BL321" s="39" t="s">
        <v>157</v>
      </c>
      <c r="BM321" s="173" t="s">
        <v>1081</v>
      </c>
    </row>
    <row r="322" spans="2:65" s="52" customFormat="1" ht="16.5" customHeight="1" x14ac:dyDescent="0.2">
      <c r="B322" s="51"/>
      <c r="C322" s="163" t="s">
        <v>1082</v>
      </c>
      <c r="D322" s="163" t="s">
        <v>152</v>
      </c>
      <c r="E322" s="164" t="s">
        <v>1083</v>
      </c>
      <c r="F322" s="165" t="s">
        <v>1084</v>
      </c>
      <c r="G322" s="166" t="s">
        <v>608</v>
      </c>
      <c r="H322" s="167">
        <v>16</v>
      </c>
      <c r="I322" s="22"/>
      <c r="J322" s="168">
        <f t="shared" si="90"/>
        <v>0</v>
      </c>
      <c r="K322" s="165" t="s">
        <v>1</v>
      </c>
      <c r="L322" s="51"/>
      <c r="M322" s="169" t="s">
        <v>1</v>
      </c>
      <c r="N322" s="170" t="s">
        <v>42</v>
      </c>
      <c r="P322" s="171">
        <f t="shared" si="91"/>
        <v>0</v>
      </c>
      <c r="Q322" s="171">
        <v>0</v>
      </c>
      <c r="R322" s="171">
        <f t="shared" si="92"/>
        <v>0</v>
      </c>
      <c r="S322" s="171">
        <v>0</v>
      </c>
      <c r="T322" s="172">
        <f t="shared" si="93"/>
        <v>0</v>
      </c>
      <c r="AR322" s="173" t="s">
        <v>157</v>
      </c>
      <c r="AT322" s="173" t="s">
        <v>152</v>
      </c>
      <c r="AU322" s="173" t="s">
        <v>164</v>
      </c>
      <c r="AY322" s="39" t="s">
        <v>150</v>
      </c>
      <c r="BE322" s="174">
        <f t="shared" si="94"/>
        <v>0</v>
      </c>
      <c r="BF322" s="174">
        <f t="shared" si="95"/>
        <v>0</v>
      </c>
      <c r="BG322" s="174">
        <f t="shared" si="96"/>
        <v>0</v>
      </c>
      <c r="BH322" s="174">
        <f t="shared" si="97"/>
        <v>0</v>
      </c>
      <c r="BI322" s="174">
        <f t="shared" si="98"/>
        <v>0</v>
      </c>
      <c r="BJ322" s="39" t="s">
        <v>8</v>
      </c>
      <c r="BK322" s="174">
        <f t="shared" si="99"/>
        <v>0</v>
      </c>
      <c r="BL322" s="39" t="s">
        <v>157</v>
      </c>
      <c r="BM322" s="173" t="s">
        <v>1085</v>
      </c>
    </row>
    <row r="323" spans="2:65" s="152" customFormat="1" ht="20.85" customHeight="1" x14ac:dyDescent="0.2">
      <c r="B323" s="151"/>
      <c r="D323" s="153" t="s">
        <v>76</v>
      </c>
      <c r="E323" s="161" t="s">
        <v>882</v>
      </c>
      <c r="F323" s="161" t="s">
        <v>883</v>
      </c>
      <c r="I323" s="21"/>
      <c r="J323" s="162">
        <f>BK323</f>
        <v>0</v>
      </c>
      <c r="L323" s="151"/>
      <c r="M323" s="156"/>
      <c r="P323" s="157">
        <f>SUM(P324:P336)</f>
        <v>0</v>
      </c>
      <c r="R323" s="157">
        <f>SUM(R324:R336)</f>
        <v>0</v>
      </c>
      <c r="T323" s="158">
        <f>SUM(T324:T336)</f>
        <v>0</v>
      </c>
      <c r="AR323" s="153" t="s">
        <v>8</v>
      </c>
      <c r="AT323" s="159" t="s">
        <v>76</v>
      </c>
      <c r="AU323" s="159" t="s">
        <v>86</v>
      </c>
      <c r="AY323" s="153" t="s">
        <v>150</v>
      </c>
      <c r="BK323" s="160">
        <f>SUM(BK324:BK336)</f>
        <v>0</v>
      </c>
    </row>
    <row r="324" spans="2:65" s="52" customFormat="1" ht="16.5" customHeight="1" x14ac:dyDescent="0.2">
      <c r="B324" s="51"/>
      <c r="C324" s="163" t="s">
        <v>990</v>
      </c>
      <c r="D324" s="163" t="s">
        <v>152</v>
      </c>
      <c r="E324" s="164" t="s">
        <v>1086</v>
      </c>
      <c r="F324" s="165" t="s">
        <v>1087</v>
      </c>
      <c r="G324" s="166" t="s">
        <v>608</v>
      </c>
      <c r="H324" s="167">
        <v>1</v>
      </c>
      <c r="I324" s="22"/>
      <c r="J324" s="168">
        <f t="shared" ref="J324:J336" si="100">ROUND(I324*H324,0)</f>
        <v>0</v>
      </c>
      <c r="K324" s="165" t="s">
        <v>1</v>
      </c>
      <c r="L324" s="51"/>
      <c r="M324" s="169" t="s">
        <v>1</v>
      </c>
      <c r="N324" s="170" t="s">
        <v>42</v>
      </c>
      <c r="P324" s="171">
        <f t="shared" ref="P324:P336" si="101">O324*H324</f>
        <v>0</v>
      </c>
      <c r="Q324" s="171">
        <v>0</v>
      </c>
      <c r="R324" s="171">
        <f t="shared" ref="R324:R336" si="102">Q324*H324</f>
        <v>0</v>
      </c>
      <c r="S324" s="171">
        <v>0</v>
      </c>
      <c r="T324" s="172">
        <f t="shared" ref="T324:T336" si="103">S324*H324</f>
        <v>0</v>
      </c>
      <c r="AR324" s="173" t="s">
        <v>157</v>
      </c>
      <c r="AT324" s="173" t="s">
        <v>152</v>
      </c>
      <c r="AU324" s="173" t="s">
        <v>164</v>
      </c>
      <c r="AY324" s="39" t="s">
        <v>150</v>
      </c>
      <c r="BE324" s="174">
        <f t="shared" ref="BE324:BE336" si="104">IF(N324="základní",J324,0)</f>
        <v>0</v>
      </c>
      <c r="BF324" s="174">
        <f t="shared" ref="BF324:BF336" si="105">IF(N324="snížená",J324,0)</f>
        <v>0</v>
      </c>
      <c r="BG324" s="174">
        <f t="shared" ref="BG324:BG336" si="106">IF(N324="zákl. přenesená",J324,0)</f>
        <v>0</v>
      </c>
      <c r="BH324" s="174">
        <f t="shared" ref="BH324:BH336" si="107">IF(N324="sníž. přenesená",J324,0)</f>
        <v>0</v>
      </c>
      <c r="BI324" s="174">
        <f t="shared" ref="BI324:BI336" si="108">IF(N324="nulová",J324,0)</f>
        <v>0</v>
      </c>
      <c r="BJ324" s="39" t="s">
        <v>8</v>
      </c>
      <c r="BK324" s="174">
        <f t="shared" ref="BK324:BK336" si="109">ROUND(I324*H324,0)</f>
        <v>0</v>
      </c>
      <c r="BL324" s="39" t="s">
        <v>157</v>
      </c>
      <c r="BM324" s="173" t="s">
        <v>1088</v>
      </c>
    </row>
    <row r="325" spans="2:65" s="52" customFormat="1" ht="16.5" customHeight="1" x14ac:dyDescent="0.2">
      <c r="B325" s="51"/>
      <c r="C325" s="163" t="s">
        <v>1089</v>
      </c>
      <c r="D325" s="163" t="s">
        <v>152</v>
      </c>
      <c r="E325" s="164" t="s">
        <v>1090</v>
      </c>
      <c r="F325" s="165" t="s">
        <v>1091</v>
      </c>
      <c r="G325" s="166" t="s">
        <v>608</v>
      </c>
      <c r="H325" s="167">
        <v>8</v>
      </c>
      <c r="I325" s="22"/>
      <c r="J325" s="168">
        <f t="shared" si="100"/>
        <v>0</v>
      </c>
      <c r="K325" s="165" t="s">
        <v>1</v>
      </c>
      <c r="L325" s="51"/>
      <c r="M325" s="169" t="s">
        <v>1</v>
      </c>
      <c r="N325" s="170" t="s">
        <v>42</v>
      </c>
      <c r="P325" s="171">
        <f t="shared" si="101"/>
        <v>0</v>
      </c>
      <c r="Q325" s="171">
        <v>0</v>
      </c>
      <c r="R325" s="171">
        <f t="shared" si="102"/>
        <v>0</v>
      </c>
      <c r="S325" s="171">
        <v>0</v>
      </c>
      <c r="T325" s="172">
        <f t="shared" si="103"/>
        <v>0</v>
      </c>
      <c r="AR325" s="173" t="s">
        <v>157</v>
      </c>
      <c r="AT325" s="173" t="s">
        <v>152</v>
      </c>
      <c r="AU325" s="173" t="s">
        <v>164</v>
      </c>
      <c r="AY325" s="39" t="s">
        <v>150</v>
      </c>
      <c r="BE325" s="174">
        <f t="shared" si="104"/>
        <v>0</v>
      </c>
      <c r="BF325" s="174">
        <f t="shared" si="105"/>
        <v>0</v>
      </c>
      <c r="BG325" s="174">
        <f t="shared" si="106"/>
        <v>0</v>
      </c>
      <c r="BH325" s="174">
        <f t="shared" si="107"/>
        <v>0</v>
      </c>
      <c r="BI325" s="174">
        <f t="shared" si="108"/>
        <v>0</v>
      </c>
      <c r="BJ325" s="39" t="s">
        <v>8</v>
      </c>
      <c r="BK325" s="174">
        <f t="shared" si="109"/>
        <v>0</v>
      </c>
      <c r="BL325" s="39" t="s">
        <v>157</v>
      </c>
      <c r="BM325" s="173" t="s">
        <v>1092</v>
      </c>
    </row>
    <row r="326" spans="2:65" s="52" customFormat="1" ht="16.5" customHeight="1" x14ac:dyDescent="0.2">
      <c r="B326" s="51"/>
      <c r="C326" s="163" t="s">
        <v>993</v>
      </c>
      <c r="D326" s="163" t="s">
        <v>152</v>
      </c>
      <c r="E326" s="164" t="s">
        <v>1093</v>
      </c>
      <c r="F326" s="165" t="s">
        <v>1094</v>
      </c>
      <c r="G326" s="166" t="s">
        <v>608</v>
      </c>
      <c r="H326" s="167">
        <v>1</v>
      </c>
      <c r="I326" s="22"/>
      <c r="J326" s="168">
        <f t="shared" si="100"/>
        <v>0</v>
      </c>
      <c r="K326" s="165" t="s">
        <v>1</v>
      </c>
      <c r="L326" s="51"/>
      <c r="M326" s="169" t="s">
        <v>1</v>
      </c>
      <c r="N326" s="170" t="s">
        <v>42</v>
      </c>
      <c r="P326" s="171">
        <f t="shared" si="101"/>
        <v>0</v>
      </c>
      <c r="Q326" s="171">
        <v>0</v>
      </c>
      <c r="R326" s="171">
        <f t="shared" si="102"/>
        <v>0</v>
      </c>
      <c r="S326" s="171">
        <v>0</v>
      </c>
      <c r="T326" s="172">
        <f t="shared" si="103"/>
        <v>0</v>
      </c>
      <c r="AR326" s="173" t="s">
        <v>157</v>
      </c>
      <c r="AT326" s="173" t="s">
        <v>152</v>
      </c>
      <c r="AU326" s="173" t="s">
        <v>164</v>
      </c>
      <c r="AY326" s="39" t="s">
        <v>150</v>
      </c>
      <c r="BE326" s="174">
        <f t="shared" si="104"/>
        <v>0</v>
      </c>
      <c r="BF326" s="174">
        <f t="shared" si="105"/>
        <v>0</v>
      </c>
      <c r="BG326" s="174">
        <f t="shared" si="106"/>
        <v>0</v>
      </c>
      <c r="BH326" s="174">
        <f t="shared" si="107"/>
        <v>0</v>
      </c>
      <c r="BI326" s="174">
        <f t="shared" si="108"/>
        <v>0</v>
      </c>
      <c r="BJ326" s="39" t="s">
        <v>8</v>
      </c>
      <c r="BK326" s="174">
        <f t="shared" si="109"/>
        <v>0</v>
      </c>
      <c r="BL326" s="39" t="s">
        <v>157</v>
      </c>
      <c r="BM326" s="173" t="s">
        <v>1095</v>
      </c>
    </row>
    <row r="327" spans="2:65" s="52" customFormat="1" ht="16.5" customHeight="1" x14ac:dyDescent="0.2">
      <c r="B327" s="51"/>
      <c r="C327" s="163" t="s">
        <v>1096</v>
      </c>
      <c r="D327" s="163" t="s">
        <v>152</v>
      </c>
      <c r="E327" s="164" t="s">
        <v>1097</v>
      </c>
      <c r="F327" s="165" t="s">
        <v>1098</v>
      </c>
      <c r="G327" s="166" t="s">
        <v>608</v>
      </c>
      <c r="H327" s="167">
        <v>9</v>
      </c>
      <c r="I327" s="22"/>
      <c r="J327" s="168">
        <f t="shared" si="100"/>
        <v>0</v>
      </c>
      <c r="K327" s="165" t="s">
        <v>1</v>
      </c>
      <c r="L327" s="51"/>
      <c r="M327" s="169" t="s">
        <v>1</v>
      </c>
      <c r="N327" s="170" t="s">
        <v>42</v>
      </c>
      <c r="P327" s="171">
        <f t="shared" si="101"/>
        <v>0</v>
      </c>
      <c r="Q327" s="171">
        <v>0</v>
      </c>
      <c r="R327" s="171">
        <f t="shared" si="102"/>
        <v>0</v>
      </c>
      <c r="S327" s="171">
        <v>0</v>
      </c>
      <c r="T327" s="172">
        <f t="shared" si="103"/>
        <v>0</v>
      </c>
      <c r="AR327" s="173" t="s">
        <v>157</v>
      </c>
      <c r="AT327" s="173" t="s">
        <v>152</v>
      </c>
      <c r="AU327" s="173" t="s">
        <v>164</v>
      </c>
      <c r="AY327" s="39" t="s">
        <v>150</v>
      </c>
      <c r="BE327" s="174">
        <f t="shared" si="104"/>
        <v>0</v>
      </c>
      <c r="BF327" s="174">
        <f t="shared" si="105"/>
        <v>0</v>
      </c>
      <c r="BG327" s="174">
        <f t="shared" si="106"/>
        <v>0</v>
      </c>
      <c r="BH327" s="174">
        <f t="shared" si="107"/>
        <v>0</v>
      </c>
      <c r="BI327" s="174">
        <f t="shared" si="108"/>
        <v>0</v>
      </c>
      <c r="BJ327" s="39" t="s">
        <v>8</v>
      </c>
      <c r="BK327" s="174">
        <f t="shared" si="109"/>
        <v>0</v>
      </c>
      <c r="BL327" s="39" t="s">
        <v>157</v>
      </c>
      <c r="BM327" s="173" t="s">
        <v>1099</v>
      </c>
    </row>
    <row r="328" spans="2:65" s="52" customFormat="1" ht="16.5" customHeight="1" x14ac:dyDescent="0.2">
      <c r="B328" s="51"/>
      <c r="C328" s="163" t="s">
        <v>997</v>
      </c>
      <c r="D328" s="163" t="s">
        <v>152</v>
      </c>
      <c r="E328" s="164" t="s">
        <v>1100</v>
      </c>
      <c r="F328" s="165" t="s">
        <v>1101</v>
      </c>
      <c r="G328" s="166" t="s">
        <v>608</v>
      </c>
      <c r="H328" s="167">
        <v>1</v>
      </c>
      <c r="I328" s="22"/>
      <c r="J328" s="168">
        <f t="shared" si="100"/>
        <v>0</v>
      </c>
      <c r="K328" s="165" t="s">
        <v>1</v>
      </c>
      <c r="L328" s="51"/>
      <c r="M328" s="169" t="s">
        <v>1</v>
      </c>
      <c r="N328" s="170" t="s">
        <v>42</v>
      </c>
      <c r="P328" s="171">
        <f t="shared" si="101"/>
        <v>0</v>
      </c>
      <c r="Q328" s="171">
        <v>0</v>
      </c>
      <c r="R328" s="171">
        <f t="shared" si="102"/>
        <v>0</v>
      </c>
      <c r="S328" s="171">
        <v>0</v>
      </c>
      <c r="T328" s="172">
        <f t="shared" si="103"/>
        <v>0</v>
      </c>
      <c r="AR328" s="173" t="s">
        <v>157</v>
      </c>
      <c r="AT328" s="173" t="s">
        <v>152</v>
      </c>
      <c r="AU328" s="173" t="s">
        <v>164</v>
      </c>
      <c r="AY328" s="39" t="s">
        <v>150</v>
      </c>
      <c r="BE328" s="174">
        <f t="shared" si="104"/>
        <v>0</v>
      </c>
      <c r="BF328" s="174">
        <f t="shared" si="105"/>
        <v>0</v>
      </c>
      <c r="BG328" s="174">
        <f t="shared" si="106"/>
        <v>0</v>
      </c>
      <c r="BH328" s="174">
        <f t="shared" si="107"/>
        <v>0</v>
      </c>
      <c r="BI328" s="174">
        <f t="shared" si="108"/>
        <v>0</v>
      </c>
      <c r="BJ328" s="39" t="s">
        <v>8</v>
      </c>
      <c r="BK328" s="174">
        <f t="shared" si="109"/>
        <v>0</v>
      </c>
      <c r="BL328" s="39" t="s">
        <v>157</v>
      </c>
      <c r="BM328" s="173" t="s">
        <v>1102</v>
      </c>
    </row>
    <row r="329" spans="2:65" s="52" customFormat="1" ht="16.5" customHeight="1" x14ac:dyDescent="0.2">
      <c r="B329" s="51"/>
      <c r="C329" s="163" t="s">
        <v>1103</v>
      </c>
      <c r="D329" s="163" t="s">
        <v>152</v>
      </c>
      <c r="E329" s="164" t="s">
        <v>1104</v>
      </c>
      <c r="F329" s="165" t="s">
        <v>1105</v>
      </c>
      <c r="G329" s="166" t="s">
        <v>608</v>
      </c>
      <c r="H329" s="167">
        <v>1</v>
      </c>
      <c r="I329" s="22"/>
      <c r="J329" s="168">
        <f t="shared" si="100"/>
        <v>0</v>
      </c>
      <c r="K329" s="165" t="s">
        <v>1</v>
      </c>
      <c r="L329" s="51"/>
      <c r="M329" s="169" t="s">
        <v>1</v>
      </c>
      <c r="N329" s="170" t="s">
        <v>42</v>
      </c>
      <c r="P329" s="171">
        <f t="shared" si="101"/>
        <v>0</v>
      </c>
      <c r="Q329" s="171">
        <v>0</v>
      </c>
      <c r="R329" s="171">
        <f t="shared" si="102"/>
        <v>0</v>
      </c>
      <c r="S329" s="171">
        <v>0</v>
      </c>
      <c r="T329" s="172">
        <f t="shared" si="103"/>
        <v>0</v>
      </c>
      <c r="AR329" s="173" t="s">
        <v>157</v>
      </c>
      <c r="AT329" s="173" t="s">
        <v>152</v>
      </c>
      <c r="AU329" s="173" t="s">
        <v>164</v>
      </c>
      <c r="AY329" s="39" t="s">
        <v>150</v>
      </c>
      <c r="BE329" s="174">
        <f t="shared" si="104"/>
        <v>0</v>
      </c>
      <c r="BF329" s="174">
        <f t="shared" si="105"/>
        <v>0</v>
      </c>
      <c r="BG329" s="174">
        <f t="shared" si="106"/>
        <v>0</v>
      </c>
      <c r="BH329" s="174">
        <f t="shared" si="107"/>
        <v>0</v>
      </c>
      <c r="BI329" s="174">
        <f t="shared" si="108"/>
        <v>0</v>
      </c>
      <c r="BJ329" s="39" t="s">
        <v>8</v>
      </c>
      <c r="BK329" s="174">
        <f t="shared" si="109"/>
        <v>0</v>
      </c>
      <c r="BL329" s="39" t="s">
        <v>157</v>
      </c>
      <c r="BM329" s="173" t="s">
        <v>1106</v>
      </c>
    </row>
    <row r="330" spans="2:65" s="52" customFormat="1" ht="16.5" customHeight="1" x14ac:dyDescent="0.2">
      <c r="B330" s="51"/>
      <c r="C330" s="163" t="s">
        <v>1000</v>
      </c>
      <c r="D330" s="163" t="s">
        <v>152</v>
      </c>
      <c r="E330" s="164" t="s">
        <v>1107</v>
      </c>
      <c r="F330" s="165" t="s">
        <v>1108</v>
      </c>
      <c r="G330" s="166" t="s">
        <v>608</v>
      </c>
      <c r="H330" s="167">
        <v>3</v>
      </c>
      <c r="I330" s="22"/>
      <c r="J330" s="168">
        <f t="shared" si="100"/>
        <v>0</v>
      </c>
      <c r="K330" s="165" t="s">
        <v>1</v>
      </c>
      <c r="L330" s="51"/>
      <c r="M330" s="169" t="s">
        <v>1</v>
      </c>
      <c r="N330" s="170" t="s">
        <v>42</v>
      </c>
      <c r="P330" s="171">
        <f t="shared" si="101"/>
        <v>0</v>
      </c>
      <c r="Q330" s="171">
        <v>0</v>
      </c>
      <c r="R330" s="171">
        <f t="shared" si="102"/>
        <v>0</v>
      </c>
      <c r="S330" s="171">
        <v>0</v>
      </c>
      <c r="T330" s="172">
        <f t="shared" si="103"/>
        <v>0</v>
      </c>
      <c r="AR330" s="173" t="s">
        <v>157</v>
      </c>
      <c r="AT330" s="173" t="s">
        <v>152</v>
      </c>
      <c r="AU330" s="173" t="s">
        <v>164</v>
      </c>
      <c r="AY330" s="39" t="s">
        <v>150</v>
      </c>
      <c r="BE330" s="174">
        <f t="shared" si="104"/>
        <v>0</v>
      </c>
      <c r="BF330" s="174">
        <f t="shared" si="105"/>
        <v>0</v>
      </c>
      <c r="BG330" s="174">
        <f t="shared" si="106"/>
        <v>0</v>
      </c>
      <c r="BH330" s="174">
        <f t="shared" si="107"/>
        <v>0</v>
      </c>
      <c r="BI330" s="174">
        <f t="shared" si="108"/>
        <v>0</v>
      </c>
      <c r="BJ330" s="39" t="s">
        <v>8</v>
      </c>
      <c r="BK330" s="174">
        <f t="shared" si="109"/>
        <v>0</v>
      </c>
      <c r="BL330" s="39" t="s">
        <v>157</v>
      </c>
      <c r="BM330" s="173" t="s">
        <v>1109</v>
      </c>
    </row>
    <row r="331" spans="2:65" s="52" customFormat="1" ht="16.5" customHeight="1" x14ac:dyDescent="0.2">
      <c r="B331" s="51"/>
      <c r="C331" s="163" t="s">
        <v>1110</v>
      </c>
      <c r="D331" s="163" t="s">
        <v>152</v>
      </c>
      <c r="E331" s="164" t="s">
        <v>1111</v>
      </c>
      <c r="F331" s="165" t="s">
        <v>1112</v>
      </c>
      <c r="G331" s="166" t="s">
        <v>608</v>
      </c>
      <c r="H331" s="167">
        <v>1</v>
      </c>
      <c r="I331" s="22"/>
      <c r="J331" s="168">
        <f t="shared" si="100"/>
        <v>0</v>
      </c>
      <c r="K331" s="165" t="s">
        <v>1</v>
      </c>
      <c r="L331" s="51"/>
      <c r="M331" s="169" t="s">
        <v>1</v>
      </c>
      <c r="N331" s="170" t="s">
        <v>42</v>
      </c>
      <c r="P331" s="171">
        <f t="shared" si="101"/>
        <v>0</v>
      </c>
      <c r="Q331" s="171">
        <v>0</v>
      </c>
      <c r="R331" s="171">
        <f t="shared" si="102"/>
        <v>0</v>
      </c>
      <c r="S331" s="171">
        <v>0</v>
      </c>
      <c r="T331" s="172">
        <f t="shared" si="103"/>
        <v>0</v>
      </c>
      <c r="AR331" s="173" t="s">
        <v>157</v>
      </c>
      <c r="AT331" s="173" t="s">
        <v>152</v>
      </c>
      <c r="AU331" s="173" t="s">
        <v>164</v>
      </c>
      <c r="AY331" s="39" t="s">
        <v>150</v>
      </c>
      <c r="BE331" s="174">
        <f t="shared" si="104"/>
        <v>0</v>
      </c>
      <c r="BF331" s="174">
        <f t="shared" si="105"/>
        <v>0</v>
      </c>
      <c r="BG331" s="174">
        <f t="shared" si="106"/>
        <v>0</v>
      </c>
      <c r="BH331" s="174">
        <f t="shared" si="107"/>
        <v>0</v>
      </c>
      <c r="BI331" s="174">
        <f t="shared" si="108"/>
        <v>0</v>
      </c>
      <c r="BJ331" s="39" t="s">
        <v>8</v>
      </c>
      <c r="BK331" s="174">
        <f t="shared" si="109"/>
        <v>0</v>
      </c>
      <c r="BL331" s="39" t="s">
        <v>157</v>
      </c>
      <c r="BM331" s="173" t="s">
        <v>1113</v>
      </c>
    </row>
    <row r="332" spans="2:65" s="52" customFormat="1" ht="16.5" customHeight="1" x14ac:dyDescent="0.2">
      <c r="B332" s="51"/>
      <c r="C332" s="163" t="s">
        <v>1002</v>
      </c>
      <c r="D332" s="163" t="s">
        <v>152</v>
      </c>
      <c r="E332" s="164" t="s">
        <v>991</v>
      </c>
      <c r="F332" s="165" t="s">
        <v>992</v>
      </c>
      <c r="G332" s="166" t="s">
        <v>608</v>
      </c>
      <c r="H332" s="167">
        <v>1</v>
      </c>
      <c r="I332" s="22"/>
      <c r="J332" s="168">
        <f t="shared" si="100"/>
        <v>0</v>
      </c>
      <c r="K332" s="165" t="s">
        <v>1</v>
      </c>
      <c r="L332" s="51"/>
      <c r="M332" s="169" t="s">
        <v>1</v>
      </c>
      <c r="N332" s="170" t="s">
        <v>42</v>
      </c>
      <c r="P332" s="171">
        <f t="shared" si="101"/>
        <v>0</v>
      </c>
      <c r="Q332" s="171">
        <v>0</v>
      </c>
      <c r="R332" s="171">
        <f t="shared" si="102"/>
        <v>0</v>
      </c>
      <c r="S332" s="171">
        <v>0</v>
      </c>
      <c r="T332" s="172">
        <f t="shared" si="103"/>
        <v>0</v>
      </c>
      <c r="AR332" s="173" t="s">
        <v>157</v>
      </c>
      <c r="AT332" s="173" t="s">
        <v>152</v>
      </c>
      <c r="AU332" s="173" t="s">
        <v>164</v>
      </c>
      <c r="AY332" s="39" t="s">
        <v>150</v>
      </c>
      <c r="BE332" s="174">
        <f t="shared" si="104"/>
        <v>0</v>
      </c>
      <c r="BF332" s="174">
        <f t="shared" si="105"/>
        <v>0</v>
      </c>
      <c r="BG332" s="174">
        <f t="shared" si="106"/>
        <v>0</v>
      </c>
      <c r="BH332" s="174">
        <f t="shared" si="107"/>
        <v>0</v>
      </c>
      <c r="BI332" s="174">
        <f t="shared" si="108"/>
        <v>0</v>
      </c>
      <c r="BJ332" s="39" t="s">
        <v>8</v>
      </c>
      <c r="BK332" s="174">
        <f t="shared" si="109"/>
        <v>0</v>
      </c>
      <c r="BL332" s="39" t="s">
        <v>157</v>
      </c>
      <c r="BM332" s="173" t="s">
        <v>1114</v>
      </c>
    </row>
    <row r="333" spans="2:65" s="52" customFormat="1" ht="16.5" customHeight="1" x14ac:dyDescent="0.2">
      <c r="B333" s="51"/>
      <c r="C333" s="163" t="s">
        <v>1115</v>
      </c>
      <c r="D333" s="163" t="s">
        <v>152</v>
      </c>
      <c r="E333" s="164" t="s">
        <v>1116</v>
      </c>
      <c r="F333" s="165" t="s">
        <v>1117</v>
      </c>
      <c r="G333" s="166" t="s">
        <v>323</v>
      </c>
      <c r="H333" s="167">
        <v>45</v>
      </c>
      <c r="I333" s="22"/>
      <c r="J333" s="168">
        <f t="shared" si="100"/>
        <v>0</v>
      </c>
      <c r="K333" s="165" t="s">
        <v>1</v>
      </c>
      <c r="L333" s="51"/>
      <c r="M333" s="169" t="s">
        <v>1</v>
      </c>
      <c r="N333" s="170" t="s">
        <v>42</v>
      </c>
      <c r="P333" s="171">
        <f t="shared" si="101"/>
        <v>0</v>
      </c>
      <c r="Q333" s="171">
        <v>0</v>
      </c>
      <c r="R333" s="171">
        <f t="shared" si="102"/>
        <v>0</v>
      </c>
      <c r="S333" s="171">
        <v>0</v>
      </c>
      <c r="T333" s="172">
        <f t="shared" si="103"/>
        <v>0</v>
      </c>
      <c r="AR333" s="173" t="s">
        <v>157</v>
      </c>
      <c r="AT333" s="173" t="s">
        <v>152</v>
      </c>
      <c r="AU333" s="173" t="s">
        <v>164</v>
      </c>
      <c r="AY333" s="39" t="s">
        <v>150</v>
      </c>
      <c r="BE333" s="174">
        <f t="shared" si="104"/>
        <v>0</v>
      </c>
      <c r="BF333" s="174">
        <f t="shared" si="105"/>
        <v>0</v>
      </c>
      <c r="BG333" s="174">
        <f t="shared" si="106"/>
        <v>0</v>
      </c>
      <c r="BH333" s="174">
        <f t="shared" si="107"/>
        <v>0</v>
      </c>
      <c r="BI333" s="174">
        <f t="shared" si="108"/>
        <v>0</v>
      </c>
      <c r="BJ333" s="39" t="s">
        <v>8</v>
      </c>
      <c r="BK333" s="174">
        <f t="shared" si="109"/>
        <v>0</v>
      </c>
      <c r="BL333" s="39" t="s">
        <v>157</v>
      </c>
      <c r="BM333" s="173" t="s">
        <v>1118</v>
      </c>
    </row>
    <row r="334" spans="2:65" s="52" customFormat="1" ht="16.5" customHeight="1" x14ac:dyDescent="0.2">
      <c r="B334" s="51"/>
      <c r="C334" s="163" t="s">
        <v>1003</v>
      </c>
      <c r="D334" s="163" t="s">
        <v>152</v>
      </c>
      <c r="E334" s="164" t="s">
        <v>1119</v>
      </c>
      <c r="F334" s="165" t="s">
        <v>906</v>
      </c>
      <c r="G334" s="166" t="s">
        <v>323</v>
      </c>
      <c r="H334" s="167">
        <v>30</v>
      </c>
      <c r="I334" s="22"/>
      <c r="J334" s="168">
        <f t="shared" si="100"/>
        <v>0</v>
      </c>
      <c r="K334" s="165" t="s">
        <v>1</v>
      </c>
      <c r="L334" s="51"/>
      <c r="M334" s="169" t="s">
        <v>1</v>
      </c>
      <c r="N334" s="170" t="s">
        <v>42</v>
      </c>
      <c r="P334" s="171">
        <f t="shared" si="101"/>
        <v>0</v>
      </c>
      <c r="Q334" s="171">
        <v>0</v>
      </c>
      <c r="R334" s="171">
        <f t="shared" si="102"/>
        <v>0</v>
      </c>
      <c r="S334" s="171">
        <v>0</v>
      </c>
      <c r="T334" s="172">
        <f t="shared" si="103"/>
        <v>0</v>
      </c>
      <c r="AR334" s="173" t="s">
        <v>157</v>
      </c>
      <c r="AT334" s="173" t="s">
        <v>152</v>
      </c>
      <c r="AU334" s="173" t="s">
        <v>164</v>
      </c>
      <c r="AY334" s="39" t="s">
        <v>150</v>
      </c>
      <c r="BE334" s="174">
        <f t="shared" si="104"/>
        <v>0</v>
      </c>
      <c r="BF334" s="174">
        <f t="shared" si="105"/>
        <v>0</v>
      </c>
      <c r="BG334" s="174">
        <f t="shared" si="106"/>
        <v>0</v>
      </c>
      <c r="BH334" s="174">
        <f t="shared" si="107"/>
        <v>0</v>
      </c>
      <c r="BI334" s="174">
        <f t="shared" si="108"/>
        <v>0</v>
      </c>
      <c r="BJ334" s="39" t="s">
        <v>8</v>
      </c>
      <c r="BK334" s="174">
        <f t="shared" si="109"/>
        <v>0</v>
      </c>
      <c r="BL334" s="39" t="s">
        <v>157</v>
      </c>
      <c r="BM334" s="173" t="s">
        <v>1120</v>
      </c>
    </row>
    <row r="335" spans="2:65" s="52" customFormat="1" ht="21.75" customHeight="1" x14ac:dyDescent="0.2">
      <c r="B335" s="51"/>
      <c r="C335" s="163" t="s">
        <v>1121</v>
      </c>
      <c r="D335" s="163" t="s">
        <v>152</v>
      </c>
      <c r="E335" s="164" t="s">
        <v>1122</v>
      </c>
      <c r="F335" s="165" t="s">
        <v>1123</v>
      </c>
      <c r="G335" s="166" t="s">
        <v>323</v>
      </c>
      <c r="H335" s="167">
        <v>680</v>
      </c>
      <c r="I335" s="22"/>
      <c r="J335" s="168">
        <f t="shared" si="100"/>
        <v>0</v>
      </c>
      <c r="K335" s="165" t="s">
        <v>1</v>
      </c>
      <c r="L335" s="51"/>
      <c r="M335" s="169" t="s">
        <v>1</v>
      </c>
      <c r="N335" s="170" t="s">
        <v>42</v>
      </c>
      <c r="P335" s="171">
        <f t="shared" si="101"/>
        <v>0</v>
      </c>
      <c r="Q335" s="171">
        <v>0</v>
      </c>
      <c r="R335" s="171">
        <f t="shared" si="102"/>
        <v>0</v>
      </c>
      <c r="S335" s="171">
        <v>0</v>
      </c>
      <c r="T335" s="172">
        <f t="shared" si="103"/>
        <v>0</v>
      </c>
      <c r="AR335" s="173" t="s">
        <v>157</v>
      </c>
      <c r="AT335" s="173" t="s">
        <v>152</v>
      </c>
      <c r="AU335" s="173" t="s">
        <v>164</v>
      </c>
      <c r="AY335" s="39" t="s">
        <v>150</v>
      </c>
      <c r="BE335" s="174">
        <f t="shared" si="104"/>
        <v>0</v>
      </c>
      <c r="BF335" s="174">
        <f t="shared" si="105"/>
        <v>0</v>
      </c>
      <c r="BG335" s="174">
        <f t="shared" si="106"/>
        <v>0</v>
      </c>
      <c r="BH335" s="174">
        <f t="shared" si="107"/>
        <v>0</v>
      </c>
      <c r="BI335" s="174">
        <f t="shared" si="108"/>
        <v>0</v>
      </c>
      <c r="BJ335" s="39" t="s">
        <v>8</v>
      </c>
      <c r="BK335" s="174">
        <f t="shared" si="109"/>
        <v>0</v>
      </c>
      <c r="BL335" s="39" t="s">
        <v>157</v>
      </c>
      <c r="BM335" s="173" t="s">
        <v>1124</v>
      </c>
    </row>
    <row r="336" spans="2:65" s="52" customFormat="1" ht="16.5" customHeight="1" x14ac:dyDescent="0.2">
      <c r="B336" s="51"/>
      <c r="C336" s="163" t="s">
        <v>1005</v>
      </c>
      <c r="D336" s="163" t="s">
        <v>152</v>
      </c>
      <c r="E336" s="164" t="s">
        <v>1125</v>
      </c>
      <c r="F336" s="165" t="s">
        <v>1126</v>
      </c>
      <c r="G336" s="166" t="s">
        <v>608</v>
      </c>
      <c r="H336" s="167">
        <v>1</v>
      </c>
      <c r="I336" s="22"/>
      <c r="J336" s="168">
        <f t="shared" si="100"/>
        <v>0</v>
      </c>
      <c r="K336" s="165" t="s">
        <v>1</v>
      </c>
      <c r="L336" s="51"/>
      <c r="M336" s="169" t="s">
        <v>1</v>
      </c>
      <c r="N336" s="170" t="s">
        <v>42</v>
      </c>
      <c r="P336" s="171">
        <f t="shared" si="101"/>
        <v>0</v>
      </c>
      <c r="Q336" s="171">
        <v>0</v>
      </c>
      <c r="R336" s="171">
        <f t="shared" si="102"/>
        <v>0</v>
      </c>
      <c r="S336" s="171">
        <v>0</v>
      </c>
      <c r="T336" s="172">
        <f t="shared" si="103"/>
        <v>0</v>
      </c>
      <c r="AR336" s="173" t="s">
        <v>157</v>
      </c>
      <c r="AT336" s="173" t="s">
        <v>152</v>
      </c>
      <c r="AU336" s="173" t="s">
        <v>164</v>
      </c>
      <c r="AY336" s="39" t="s">
        <v>150</v>
      </c>
      <c r="BE336" s="174">
        <f t="shared" si="104"/>
        <v>0</v>
      </c>
      <c r="BF336" s="174">
        <f t="shared" si="105"/>
        <v>0</v>
      </c>
      <c r="BG336" s="174">
        <f t="shared" si="106"/>
        <v>0</v>
      </c>
      <c r="BH336" s="174">
        <f t="shared" si="107"/>
        <v>0</v>
      </c>
      <c r="BI336" s="174">
        <f t="shared" si="108"/>
        <v>0</v>
      </c>
      <c r="BJ336" s="39" t="s">
        <v>8</v>
      </c>
      <c r="BK336" s="174">
        <f t="shared" si="109"/>
        <v>0</v>
      </c>
      <c r="BL336" s="39" t="s">
        <v>157</v>
      </c>
      <c r="BM336" s="173" t="s">
        <v>1127</v>
      </c>
    </row>
    <row r="337" spans="2:65" s="152" customFormat="1" ht="20.85" customHeight="1" x14ac:dyDescent="0.2">
      <c r="B337" s="151"/>
      <c r="D337" s="153" t="s">
        <v>76</v>
      </c>
      <c r="E337" s="161" t="s">
        <v>910</v>
      </c>
      <c r="F337" s="161" t="s">
        <v>911</v>
      </c>
      <c r="J337" s="162">
        <f>BK337</f>
        <v>0</v>
      </c>
      <c r="L337" s="151"/>
      <c r="M337" s="156"/>
      <c r="P337" s="157">
        <f>SUM(P338:P349)</f>
        <v>0</v>
      </c>
      <c r="R337" s="157">
        <f>SUM(R338:R349)</f>
        <v>0</v>
      </c>
      <c r="T337" s="158">
        <f>SUM(T338:T349)</f>
        <v>0</v>
      </c>
      <c r="AR337" s="153" t="s">
        <v>8</v>
      </c>
      <c r="AT337" s="159" t="s">
        <v>76</v>
      </c>
      <c r="AU337" s="159" t="s">
        <v>86</v>
      </c>
      <c r="AY337" s="153" t="s">
        <v>150</v>
      </c>
      <c r="BK337" s="160">
        <f>SUM(BK338:BK349)</f>
        <v>0</v>
      </c>
    </row>
    <row r="338" spans="2:65" s="52" customFormat="1" ht="16.5" customHeight="1" x14ac:dyDescent="0.2">
      <c r="B338" s="51"/>
      <c r="C338" s="163" t="s">
        <v>1128</v>
      </c>
      <c r="D338" s="163" t="s">
        <v>152</v>
      </c>
      <c r="E338" s="164" t="s">
        <v>1129</v>
      </c>
      <c r="F338" s="165" t="s">
        <v>1130</v>
      </c>
      <c r="G338" s="166" t="s">
        <v>608</v>
      </c>
      <c r="H338" s="167">
        <v>4</v>
      </c>
      <c r="I338" s="22"/>
      <c r="J338" s="168">
        <f t="shared" ref="J338:J349" si="110">ROUND(I338*H338,0)</f>
        <v>0</v>
      </c>
      <c r="K338" s="165" t="s">
        <v>1</v>
      </c>
      <c r="L338" s="51"/>
      <c r="M338" s="169" t="s">
        <v>1</v>
      </c>
      <c r="N338" s="170" t="s">
        <v>42</v>
      </c>
      <c r="P338" s="171">
        <f t="shared" ref="P338:P349" si="111">O338*H338</f>
        <v>0</v>
      </c>
      <c r="Q338" s="171">
        <v>0</v>
      </c>
      <c r="R338" s="171">
        <f t="shared" ref="R338:R349" si="112">Q338*H338</f>
        <v>0</v>
      </c>
      <c r="S338" s="171">
        <v>0</v>
      </c>
      <c r="T338" s="172">
        <f t="shared" ref="T338:T349" si="113">S338*H338</f>
        <v>0</v>
      </c>
      <c r="AR338" s="173" t="s">
        <v>157</v>
      </c>
      <c r="AT338" s="173" t="s">
        <v>152</v>
      </c>
      <c r="AU338" s="173" t="s">
        <v>164</v>
      </c>
      <c r="AY338" s="39" t="s">
        <v>150</v>
      </c>
      <c r="BE338" s="174">
        <f t="shared" ref="BE338:BE349" si="114">IF(N338="základní",J338,0)</f>
        <v>0</v>
      </c>
      <c r="BF338" s="174">
        <f t="shared" ref="BF338:BF349" si="115">IF(N338="snížená",J338,0)</f>
        <v>0</v>
      </c>
      <c r="BG338" s="174">
        <f t="shared" ref="BG338:BG349" si="116">IF(N338="zákl. přenesená",J338,0)</f>
        <v>0</v>
      </c>
      <c r="BH338" s="174">
        <f t="shared" ref="BH338:BH349" si="117">IF(N338="sníž. přenesená",J338,0)</f>
        <v>0</v>
      </c>
      <c r="BI338" s="174">
        <f t="shared" ref="BI338:BI349" si="118">IF(N338="nulová",J338,0)</f>
        <v>0</v>
      </c>
      <c r="BJ338" s="39" t="s">
        <v>8</v>
      </c>
      <c r="BK338" s="174">
        <f t="shared" ref="BK338:BK349" si="119">ROUND(I338*H338,0)</f>
        <v>0</v>
      </c>
      <c r="BL338" s="39" t="s">
        <v>157</v>
      </c>
      <c r="BM338" s="173" t="s">
        <v>1131</v>
      </c>
    </row>
    <row r="339" spans="2:65" s="52" customFormat="1" ht="16.5" customHeight="1" x14ac:dyDescent="0.2">
      <c r="B339" s="51"/>
      <c r="C339" s="163" t="s">
        <v>1008</v>
      </c>
      <c r="D339" s="163" t="s">
        <v>152</v>
      </c>
      <c r="E339" s="164" t="s">
        <v>1132</v>
      </c>
      <c r="F339" s="165" t="s">
        <v>917</v>
      </c>
      <c r="G339" s="166" t="s">
        <v>608</v>
      </c>
      <c r="H339" s="167">
        <v>1</v>
      </c>
      <c r="I339" s="22"/>
      <c r="J339" s="168">
        <f t="shared" si="110"/>
        <v>0</v>
      </c>
      <c r="K339" s="165" t="s">
        <v>1</v>
      </c>
      <c r="L339" s="51"/>
      <c r="M339" s="169" t="s">
        <v>1</v>
      </c>
      <c r="N339" s="170" t="s">
        <v>42</v>
      </c>
      <c r="P339" s="171">
        <f t="shared" si="111"/>
        <v>0</v>
      </c>
      <c r="Q339" s="171">
        <v>0</v>
      </c>
      <c r="R339" s="171">
        <f t="shared" si="112"/>
        <v>0</v>
      </c>
      <c r="S339" s="171">
        <v>0</v>
      </c>
      <c r="T339" s="172">
        <f t="shared" si="113"/>
        <v>0</v>
      </c>
      <c r="AR339" s="173" t="s">
        <v>157</v>
      </c>
      <c r="AT339" s="173" t="s">
        <v>152</v>
      </c>
      <c r="AU339" s="173" t="s">
        <v>164</v>
      </c>
      <c r="AY339" s="39" t="s">
        <v>150</v>
      </c>
      <c r="BE339" s="174">
        <f t="shared" si="114"/>
        <v>0</v>
      </c>
      <c r="BF339" s="174">
        <f t="shared" si="115"/>
        <v>0</v>
      </c>
      <c r="BG339" s="174">
        <f t="shared" si="116"/>
        <v>0</v>
      </c>
      <c r="BH339" s="174">
        <f t="shared" si="117"/>
        <v>0</v>
      </c>
      <c r="BI339" s="174">
        <f t="shared" si="118"/>
        <v>0</v>
      </c>
      <c r="BJ339" s="39" t="s">
        <v>8</v>
      </c>
      <c r="BK339" s="174">
        <f t="shared" si="119"/>
        <v>0</v>
      </c>
      <c r="BL339" s="39" t="s">
        <v>157</v>
      </c>
      <c r="BM339" s="173" t="s">
        <v>1133</v>
      </c>
    </row>
    <row r="340" spans="2:65" s="52" customFormat="1" ht="16.5" customHeight="1" x14ac:dyDescent="0.2">
      <c r="B340" s="51"/>
      <c r="C340" s="163" t="s">
        <v>1134</v>
      </c>
      <c r="D340" s="163" t="s">
        <v>152</v>
      </c>
      <c r="E340" s="164" t="s">
        <v>1135</v>
      </c>
      <c r="F340" s="165" t="s">
        <v>919</v>
      </c>
      <c r="G340" s="166" t="s">
        <v>608</v>
      </c>
      <c r="H340" s="167">
        <v>2</v>
      </c>
      <c r="I340" s="22"/>
      <c r="J340" s="168">
        <f t="shared" si="110"/>
        <v>0</v>
      </c>
      <c r="K340" s="165" t="s">
        <v>1</v>
      </c>
      <c r="L340" s="51"/>
      <c r="M340" s="169" t="s">
        <v>1</v>
      </c>
      <c r="N340" s="170" t="s">
        <v>42</v>
      </c>
      <c r="P340" s="171">
        <f t="shared" si="111"/>
        <v>0</v>
      </c>
      <c r="Q340" s="171">
        <v>0</v>
      </c>
      <c r="R340" s="171">
        <f t="shared" si="112"/>
        <v>0</v>
      </c>
      <c r="S340" s="171">
        <v>0</v>
      </c>
      <c r="T340" s="172">
        <f t="shared" si="113"/>
        <v>0</v>
      </c>
      <c r="AR340" s="173" t="s">
        <v>157</v>
      </c>
      <c r="AT340" s="173" t="s">
        <v>152</v>
      </c>
      <c r="AU340" s="173" t="s">
        <v>164</v>
      </c>
      <c r="AY340" s="39" t="s">
        <v>150</v>
      </c>
      <c r="BE340" s="174">
        <f t="shared" si="114"/>
        <v>0</v>
      </c>
      <c r="BF340" s="174">
        <f t="shared" si="115"/>
        <v>0</v>
      </c>
      <c r="BG340" s="174">
        <f t="shared" si="116"/>
        <v>0</v>
      </c>
      <c r="BH340" s="174">
        <f t="shared" si="117"/>
        <v>0</v>
      </c>
      <c r="BI340" s="174">
        <f t="shared" si="118"/>
        <v>0</v>
      </c>
      <c r="BJ340" s="39" t="s">
        <v>8</v>
      </c>
      <c r="BK340" s="174">
        <f t="shared" si="119"/>
        <v>0</v>
      </c>
      <c r="BL340" s="39" t="s">
        <v>157</v>
      </c>
      <c r="BM340" s="173" t="s">
        <v>1136</v>
      </c>
    </row>
    <row r="341" spans="2:65" s="52" customFormat="1" ht="16.5" customHeight="1" x14ac:dyDescent="0.2">
      <c r="B341" s="51"/>
      <c r="C341" s="163" t="s">
        <v>1012</v>
      </c>
      <c r="D341" s="163" t="s">
        <v>152</v>
      </c>
      <c r="E341" s="164" t="s">
        <v>1137</v>
      </c>
      <c r="F341" s="165" t="s">
        <v>923</v>
      </c>
      <c r="G341" s="166" t="s">
        <v>608</v>
      </c>
      <c r="H341" s="167">
        <v>3</v>
      </c>
      <c r="I341" s="22"/>
      <c r="J341" s="168">
        <f t="shared" si="110"/>
        <v>0</v>
      </c>
      <c r="K341" s="165" t="s">
        <v>1</v>
      </c>
      <c r="L341" s="51"/>
      <c r="M341" s="169" t="s">
        <v>1</v>
      </c>
      <c r="N341" s="170" t="s">
        <v>42</v>
      </c>
      <c r="P341" s="171">
        <f t="shared" si="111"/>
        <v>0</v>
      </c>
      <c r="Q341" s="171">
        <v>0</v>
      </c>
      <c r="R341" s="171">
        <f t="shared" si="112"/>
        <v>0</v>
      </c>
      <c r="S341" s="171">
        <v>0</v>
      </c>
      <c r="T341" s="172">
        <f t="shared" si="113"/>
        <v>0</v>
      </c>
      <c r="AR341" s="173" t="s">
        <v>157</v>
      </c>
      <c r="AT341" s="173" t="s">
        <v>152</v>
      </c>
      <c r="AU341" s="173" t="s">
        <v>164</v>
      </c>
      <c r="AY341" s="39" t="s">
        <v>150</v>
      </c>
      <c r="BE341" s="174">
        <f t="shared" si="114"/>
        <v>0</v>
      </c>
      <c r="BF341" s="174">
        <f t="shared" si="115"/>
        <v>0</v>
      </c>
      <c r="BG341" s="174">
        <f t="shared" si="116"/>
        <v>0</v>
      </c>
      <c r="BH341" s="174">
        <f t="shared" si="117"/>
        <v>0</v>
      </c>
      <c r="BI341" s="174">
        <f t="shared" si="118"/>
        <v>0</v>
      </c>
      <c r="BJ341" s="39" t="s">
        <v>8</v>
      </c>
      <c r="BK341" s="174">
        <f t="shared" si="119"/>
        <v>0</v>
      </c>
      <c r="BL341" s="39" t="s">
        <v>157</v>
      </c>
      <c r="BM341" s="173" t="s">
        <v>768</v>
      </c>
    </row>
    <row r="342" spans="2:65" s="52" customFormat="1" ht="16.5" customHeight="1" x14ac:dyDescent="0.2">
      <c r="B342" s="51"/>
      <c r="C342" s="163" t="s">
        <v>1138</v>
      </c>
      <c r="D342" s="163" t="s">
        <v>152</v>
      </c>
      <c r="E342" s="164" t="s">
        <v>1139</v>
      </c>
      <c r="F342" s="165" t="s">
        <v>1140</v>
      </c>
      <c r="G342" s="166" t="s">
        <v>608</v>
      </c>
      <c r="H342" s="167">
        <v>1</v>
      </c>
      <c r="I342" s="22"/>
      <c r="J342" s="168">
        <f t="shared" si="110"/>
        <v>0</v>
      </c>
      <c r="K342" s="165" t="s">
        <v>1</v>
      </c>
      <c r="L342" s="51"/>
      <c r="M342" s="169" t="s">
        <v>1</v>
      </c>
      <c r="N342" s="170" t="s">
        <v>42</v>
      </c>
      <c r="P342" s="171">
        <f t="shared" si="111"/>
        <v>0</v>
      </c>
      <c r="Q342" s="171">
        <v>0</v>
      </c>
      <c r="R342" s="171">
        <f t="shared" si="112"/>
        <v>0</v>
      </c>
      <c r="S342" s="171">
        <v>0</v>
      </c>
      <c r="T342" s="172">
        <f t="shared" si="113"/>
        <v>0</v>
      </c>
      <c r="AR342" s="173" t="s">
        <v>157</v>
      </c>
      <c r="AT342" s="173" t="s">
        <v>152</v>
      </c>
      <c r="AU342" s="173" t="s">
        <v>164</v>
      </c>
      <c r="AY342" s="39" t="s">
        <v>150</v>
      </c>
      <c r="BE342" s="174">
        <f t="shared" si="114"/>
        <v>0</v>
      </c>
      <c r="BF342" s="174">
        <f t="shared" si="115"/>
        <v>0</v>
      </c>
      <c r="BG342" s="174">
        <f t="shared" si="116"/>
        <v>0</v>
      </c>
      <c r="BH342" s="174">
        <f t="shared" si="117"/>
        <v>0</v>
      </c>
      <c r="BI342" s="174">
        <f t="shared" si="118"/>
        <v>0</v>
      </c>
      <c r="BJ342" s="39" t="s">
        <v>8</v>
      </c>
      <c r="BK342" s="174">
        <f t="shared" si="119"/>
        <v>0</v>
      </c>
      <c r="BL342" s="39" t="s">
        <v>157</v>
      </c>
      <c r="BM342" s="173" t="s">
        <v>1141</v>
      </c>
    </row>
    <row r="343" spans="2:65" s="52" customFormat="1" ht="16.5" customHeight="1" x14ac:dyDescent="0.2">
      <c r="B343" s="51"/>
      <c r="C343" s="163" t="s">
        <v>1015</v>
      </c>
      <c r="D343" s="163" t="s">
        <v>152</v>
      </c>
      <c r="E343" s="164" t="s">
        <v>1142</v>
      </c>
      <c r="F343" s="165" t="s">
        <v>928</v>
      </c>
      <c r="G343" s="166" t="s">
        <v>323</v>
      </c>
      <c r="H343" s="167">
        <v>70</v>
      </c>
      <c r="I343" s="22"/>
      <c r="J343" s="168">
        <f t="shared" si="110"/>
        <v>0</v>
      </c>
      <c r="K343" s="165" t="s">
        <v>1</v>
      </c>
      <c r="L343" s="51"/>
      <c r="M343" s="169" t="s">
        <v>1</v>
      </c>
      <c r="N343" s="170" t="s">
        <v>42</v>
      </c>
      <c r="P343" s="171">
        <f t="shared" si="111"/>
        <v>0</v>
      </c>
      <c r="Q343" s="171">
        <v>0</v>
      </c>
      <c r="R343" s="171">
        <f t="shared" si="112"/>
        <v>0</v>
      </c>
      <c r="S343" s="171">
        <v>0</v>
      </c>
      <c r="T343" s="172">
        <f t="shared" si="113"/>
        <v>0</v>
      </c>
      <c r="AR343" s="173" t="s">
        <v>157</v>
      </c>
      <c r="AT343" s="173" t="s">
        <v>152</v>
      </c>
      <c r="AU343" s="173" t="s">
        <v>164</v>
      </c>
      <c r="AY343" s="39" t="s">
        <v>150</v>
      </c>
      <c r="BE343" s="174">
        <f t="shared" si="114"/>
        <v>0</v>
      </c>
      <c r="BF343" s="174">
        <f t="shared" si="115"/>
        <v>0</v>
      </c>
      <c r="BG343" s="174">
        <f t="shared" si="116"/>
        <v>0</v>
      </c>
      <c r="BH343" s="174">
        <f t="shared" si="117"/>
        <v>0</v>
      </c>
      <c r="BI343" s="174">
        <f t="shared" si="118"/>
        <v>0</v>
      </c>
      <c r="BJ343" s="39" t="s">
        <v>8</v>
      </c>
      <c r="BK343" s="174">
        <f t="shared" si="119"/>
        <v>0</v>
      </c>
      <c r="BL343" s="39" t="s">
        <v>157</v>
      </c>
      <c r="BM343" s="173" t="s">
        <v>1143</v>
      </c>
    </row>
    <row r="344" spans="2:65" s="52" customFormat="1" ht="21.75" customHeight="1" x14ac:dyDescent="0.2">
      <c r="B344" s="51"/>
      <c r="C344" s="163" t="s">
        <v>1144</v>
      </c>
      <c r="D344" s="163" t="s">
        <v>152</v>
      </c>
      <c r="E344" s="164" t="s">
        <v>1145</v>
      </c>
      <c r="F344" s="165" t="s">
        <v>1146</v>
      </c>
      <c r="G344" s="166" t="s">
        <v>323</v>
      </c>
      <c r="H344" s="167">
        <v>80</v>
      </c>
      <c r="I344" s="22"/>
      <c r="J344" s="168">
        <f t="shared" si="110"/>
        <v>0</v>
      </c>
      <c r="K344" s="165" t="s">
        <v>1</v>
      </c>
      <c r="L344" s="51"/>
      <c r="M344" s="169" t="s">
        <v>1</v>
      </c>
      <c r="N344" s="170" t="s">
        <v>42</v>
      </c>
      <c r="P344" s="171">
        <f t="shared" si="111"/>
        <v>0</v>
      </c>
      <c r="Q344" s="171">
        <v>0</v>
      </c>
      <c r="R344" s="171">
        <f t="shared" si="112"/>
        <v>0</v>
      </c>
      <c r="S344" s="171">
        <v>0</v>
      </c>
      <c r="T344" s="172">
        <f t="shared" si="113"/>
        <v>0</v>
      </c>
      <c r="AR344" s="173" t="s">
        <v>157</v>
      </c>
      <c r="AT344" s="173" t="s">
        <v>152</v>
      </c>
      <c r="AU344" s="173" t="s">
        <v>164</v>
      </c>
      <c r="AY344" s="39" t="s">
        <v>150</v>
      </c>
      <c r="BE344" s="174">
        <f t="shared" si="114"/>
        <v>0</v>
      </c>
      <c r="BF344" s="174">
        <f t="shared" si="115"/>
        <v>0</v>
      </c>
      <c r="BG344" s="174">
        <f t="shared" si="116"/>
        <v>0</v>
      </c>
      <c r="BH344" s="174">
        <f t="shared" si="117"/>
        <v>0</v>
      </c>
      <c r="BI344" s="174">
        <f t="shared" si="118"/>
        <v>0</v>
      </c>
      <c r="BJ344" s="39" t="s">
        <v>8</v>
      </c>
      <c r="BK344" s="174">
        <f t="shared" si="119"/>
        <v>0</v>
      </c>
      <c r="BL344" s="39" t="s">
        <v>157</v>
      </c>
      <c r="BM344" s="173" t="s">
        <v>1147</v>
      </c>
    </row>
    <row r="345" spans="2:65" s="52" customFormat="1" ht="16.5" customHeight="1" x14ac:dyDescent="0.2">
      <c r="B345" s="51"/>
      <c r="C345" s="163" t="s">
        <v>1019</v>
      </c>
      <c r="D345" s="163" t="s">
        <v>152</v>
      </c>
      <c r="E345" s="164" t="s">
        <v>1148</v>
      </c>
      <c r="F345" s="165" t="s">
        <v>825</v>
      </c>
      <c r="G345" s="166" t="s">
        <v>608</v>
      </c>
      <c r="H345" s="167">
        <v>10</v>
      </c>
      <c r="I345" s="22"/>
      <c r="J345" s="168">
        <f t="shared" si="110"/>
        <v>0</v>
      </c>
      <c r="K345" s="165" t="s">
        <v>1</v>
      </c>
      <c r="L345" s="51"/>
      <c r="M345" s="169" t="s">
        <v>1</v>
      </c>
      <c r="N345" s="170" t="s">
        <v>42</v>
      </c>
      <c r="P345" s="171">
        <f t="shared" si="111"/>
        <v>0</v>
      </c>
      <c r="Q345" s="171">
        <v>0</v>
      </c>
      <c r="R345" s="171">
        <f t="shared" si="112"/>
        <v>0</v>
      </c>
      <c r="S345" s="171">
        <v>0</v>
      </c>
      <c r="T345" s="172">
        <f t="shared" si="113"/>
        <v>0</v>
      </c>
      <c r="AR345" s="173" t="s">
        <v>157</v>
      </c>
      <c r="AT345" s="173" t="s">
        <v>152</v>
      </c>
      <c r="AU345" s="173" t="s">
        <v>164</v>
      </c>
      <c r="AY345" s="39" t="s">
        <v>150</v>
      </c>
      <c r="BE345" s="174">
        <f t="shared" si="114"/>
        <v>0</v>
      </c>
      <c r="BF345" s="174">
        <f t="shared" si="115"/>
        <v>0</v>
      </c>
      <c r="BG345" s="174">
        <f t="shared" si="116"/>
        <v>0</v>
      </c>
      <c r="BH345" s="174">
        <f t="shared" si="117"/>
        <v>0</v>
      </c>
      <c r="BI345" s="174">
        <f t="shared" si="118"/>
        <v>0</v>
      </c>
      <c r="BJ345" s="39" t="s">
        <v>8</v>
      </c>
      <c r="BK345" s="174">
        <f t="shared" si="119"/>
        <v>0</v>
      </c>
      <c r="BL345" s="39" t="s">
        <v>157</v>
      </c>
      <c r="BM345" s="173" t="s">
        <v>1149</v>
      </c>
    </row>
    <row r="346" spans="2:65" s="52" customFormat="1" ht="16.5" customHeight="1" x14ac:dyDescent="0.2">
      <c r="B346" s="51"/>
      <c r="C346" s="163" t="s">
        <v>1150</v>
      </c>
      <c r="D346" s="163" t="s">
        <v>152</v>
      </c>
      <c r="E346" s="164" t="s">
        <v>1151</v>
      </c>
      <c r="F346" s="165" t="s">
        <v>934</v>
      </c>
      <c r="G346" s="166" t="s">
        <v>608</v>
      </c>
      <c r="H346" s="167">
        <v>100</v>
      </c>
      <c r="I346" s="22"/>
      <c r="J346" s="168">
        <f t="shared" si="110"/>
        <v>0</v>
      </c>
      <c r="K346" s="165" t="s">
        <v>1</v>
      </c>
      <c r="L346" s="51"/>
      <c r="M346" s="169" t="s">
        <v>1</v>
      </c>
      <c r="N346" s="170" t="s">
        <v>42</v>
      </c>
      <c r="P346" s="171">
        <f t="shared" si="111"/>
        <v>0</v>
      </c>
      <c r="Q346" s="171">
        <v>0</v>
      </c>
      <c r="R346" s="171">
        <f t="shared" si="112"/>
        <v>0</v>
      </c>
      <c r="S346" s="171">
        <v>0</v>
      </c>
      <c r="T346" s="172">
        <f t="shared" si="113"/>
        <v>0</v>
      </c>
      <c r="AR346" s="173" t="s">
        <v>157</v>
      </c>
      <c r="AT346" s="173" t="s">
        <v>152</v>
      </c>
      <c r="AU346" s="173" t="s">
        <v>164</v>
      </c>
      <c r="AY346" s="39" t="s">
        <v>150</v>
      </c>
      <c r="BE346" s="174">
        <f t="shared" si="114"/>
        <v>0</v>
      </c>
      <c r="BF346" s="174">
        <f t="shared" si="115"/>
        <v>0</v>
      </c>
      <c r="BG346" s="174">
        <f t="shared" si="116"/>
        <v>0</v>
      </c>
      <c r="BH346" s="174">
        <f t="shared" si="117"/>
        <v>0</v>
      </c>
      <c r="BI346" s="174">
        <f t="shared" si="118"/>
        <v>0</v>
      </c>
      <c r="BJ346" s="39" t="s">
        <v>8</v>
      </c>
      <c r="BK346" s="174">
        <f t="shared" si="119"/>
        <v>0</v>
      </c>
      <c r="BL346" s="39" t="s">
        <v>157</v>
      </c>
      <c r="BM346" s="173" t="s">
        <v>1152</v>
      </c>
    </row>
    <row r="347" spans="2:65" s="52" customFormat="1" ht="16.5" customHeight="1" x14ac:dyDescent="0.2">
      <c r="B347" s="51"/>
      <c r="C347" s="163" t="s">
        <v>1022</v>
      </c>
      <c r="D347" s="163" t="s">
        <v>152</v>
      </c>
      <c r="E347" s="164" t="s">
        <v>975</v>
      </c>
      <c r="F347" s="165" t="s">
        <v>976</v>
      </c>
      <c r="G347" s="166" t="s">
        <v>323</v>
      </c>
      <c r="H347" s="167">
        <v>25</v>
      </c>
      <c r="I347" s="22"/>
      <c r="J347" s="168">
        <f t="shared" si="110"/>
        <v>0</v>
      </c>
      <c r="K347" s="165" t="s">
        <v>1</v>
      </c>
      <c r="L347" s="51"/>
      <c r="M347" s="169" t="s">
        <v>1</v>
      </c>
      <c r="N347" s="170" t="s">
        <v>42</v>
      </c>
      <c r="P347" s="171">
        <f t="shared" si="111"/>
        <v>0</v>
      </c>
      <c r="Q347" s="171">
        <v>0</v>
      </c>
      <c r="R347" s="171">
        <f t="shared" si="112"/>
        <v>0</v>
      </c>
      <c r="S347" s="171">
        <v>0</v>
      </c>
      <c r="T347" s="172">
        <f t="shared" si="113"/>
        <v>0</v>
      </c>
      <c r="AR347" s="173" t="s">
        <v>157</v>
      </c>
      <c r="AT347" s="173" t="s">
        <v>152</v>
      </c>
      <c r="AU347" s="173" t="s">
        <v>164</v>
      </c>
      <c r="AY347" s="39" t="s">
        <v>150</v>
      </c>
      <c r="BE347" s="174">
        <f t="shared" si="114"/>
        <v>0</v>
      </c>
      <c r="BF347" s="174">
        <f t="shared" si="115"/>
        <v>0</v>
      </c>
      <c r="BG347" s="174">
        <f t="shared" si="116"/>
        <v>0</v>
      </c>
      <c r="BH347" s="174">
        <f t="shared" si="117"/>
        <v>0</v>
      </c>
      <c r="BI347" s="174">
        <f t="shared" si="118"/>
        <v>0</v>
      </c>
      <c r="BJ347" s="39" t="s">
        <v>8</v>
      </c>
      <c r="BK347" s="174">
        <f t="shared" si="119"/>
        <v>0</v>
      </c>
      <c r="BL347" s="39" t="s">
        <v>157</v>
      </c>
      <c r="BM347" s="173" t="s">
        <v>1153</v>
      </c>
    </row>
    <row r="348" spans="2:65" s="52" customFormat="1" ht="16.5" customHeight="1" x14ac:dyDescent="0.2">
      <c r="B348" s="51"/>
      <c r="C348" s="163" t="s">
        <v>1154</v>
      </c>
      <c r="D348" s="163" t="s">
        <v>152</v>
      </c>
      <c r="E348" s="164" t="s">
        <v>1155</v>
      </c>
      <c r="F348" s="165" t="s">
        <v>1156</v>
      </c>
      <c r="G348" s="166" t="s">
        <v>608</v>
      </c>
      <c r="H348" s="167">
        <v>1</v>
      </c>
      <c r="I348" s="22"/>
      <c r="J348" s="168">
        <f t="shared" si="110"/>
        <v>0</v>
      </c>
      <c r="K348" s="165" t="s">
        <v>1</v>
      </c>
      <c r="L348" s="51"/>
      <c r="M348" s="169" t="s">
        <v>1</v>
      </c>
      <c r="N348" s="170" t="s">
        <v>42</v>
      </c>
      <c r="P348" s="171">
        <f t="shared" si="111"/>
        <v>0</v>
      </c>
      <c r="Q348" s="171">
        <v>0</v>
      </c>
      <c r="R348" s="171">
        <f t="shared" si="112"/>
        <v>0</v>
      </c>
      <c r="S348" s="171">
        <v>0</v>
      </c>
      <c r="T348" s="172">
        <f t="shared" si="113"/>
        <v>0</v>
      </c>
      <c r="AR348" s="173" t="s">
        <v>157</v>
      </c>
      <c r="AT348" s="173" t="s">
        <v>152</v>
      </c>
      <c r="AU348" s="173" t="s">
        <v>164</v>
      </c>
      <c r="AY348" s="39" t="s">
        <v>150</v>
      </c>
      <c r="BE348" s="174">
        <f t="shared" si="114"/>
        <v>0</v>
      </c>
      <c r="BF348" s="174">
        <f t="shared" si="115"/>
        <v>0</v>
      </c>
      <c r="BG348" s="174">
        <f t="shared" si="116"/>
        <v>0</v>
      </c>
      <c r="BH348" s="174">
        <f t="shared" si="117"/>
        <v>0</v>
      </c>
      <c r="BI348" s="174">
        <f t="shared" si="118"/>
        <v>0</v>
      </c>
      <c r="BJ348" s="39" t="s">
        <v>8</v>
      </c>
      <c r="BK348" s="174">
        <f t="shared" si="119"/>
        <v>0</v>
      </c>
      <c r="BL348" s="39" t="s">
        <v>157</v>
      </c>
      <c r="BM348" s="173" t="s">
        <v>1157</v>
      </c>
    </row>
    <row r="349" spans="2:65" s="52" customFormat="1" ht="16.5" customHeight="1" x14ac:dyDescent="0.2">
      <c r="B349" s="51"/>
      <c r="C349" s="163" t="s">
        <v>1026</v>
      </c>
      <c r="D349" s="163" t="s">
        <v>152</v>
      </c>
      <c r="E349" s="164" t="s">
        <v>1158</v>
      </c>
      <c r="F349" s="165" t="s">
        <v>1159</v>
      </c>
      <c r="G349" s="166" t="s">
        <v>608</v>
      </c>
      <c r="H349" s="167">
        <v>1</v>
      </c>
      <c r="I349" s="22"/>
      <c r="J349" s="168">
        <f t="shared" si="110"/>
        <v>0</v>
      </c>
      <c r="K349" s="165" t="s">
        <v>1</v>
      </c>
      <c r="L349" s="51"/>
      <c r="M349" s="169" t="s">
        <v>1</v>
      </c>
      <c r="N349" s="170" t="s">
        <v>42</v>
      </c>
      <c r="P349" s="171">
        <f t="shared" si="111"/>
        <v>0</v>
      </c>
      <c r="Q349" s="171">
        <v>0</v>
      </c>
      <c r="R349" s="171">
        <f t="shared" si="112"/>
        <v>0</v>
      </c>
      <c r="S349" s="171">
        <v>0</v>
      </c>
      <c r="T349" s="172">
        <f t="shared" si="113"/>
        <v>0</v>
      </c>
      <c r="AR349" s="173" t="s">
        <v>157</v>
      </c>
      <c r="AT349" s="173" t="s">
        <v>152</v>
      </c>
      <c r="AU349" s="173" t="s">
        <v>164</v>
      </c>
      <c r="AY349" s="39" t="s">
        <v>150</v>
      </c>
      <c r="BE349" s="174">
        <f t="shared" si="114"/>
        <v>0</v>
      </c>
      <c r="BF349" s="174">
        <f t="shared" si="115"/>
        <v>0</v>
      </c>
      <c r="BG349" s="174">
        <f t="shared" si="116"/>
        <v>0</v>
      </c>
      <c r="BH349" s="174">
        <f t="shared" si="117"/>
        <v>0</v>
      </c>
      <c r="BI349" s="174">
        <f t="shared" si="118"/>
        <v>0</v>
      </c>
      <c r="BJ349" s="39" t="s">
        <v>8</v>
      </c>
      <c r="BK349" s="174">
        <f t="shared" si="119"/>
        <v>0</v>
      </c>
      <c r="BL349" s="39" t="s">
        <v>157</v>
      </c>
      <c r="BM349" s="173" t="s">
        <v>1160</v>
      </c>
    </row>
    <row r="350" spans="2:65" s="152" customFormat="1" ht="22.9" customHeight="1" x14ac:dyDescent="0.2">
      <c r="B350" s="151"/>
      <c r="D350" s="153" t="s">
        <v>76</v>
      </c>
      <c r="E350" s="161" t="s">
        <v>1161</v>
      </c>
      <c r="F350" s="161" t="s">
        <v>1162</v>
      </c>
      <c r="J350" s="162">
        <f>BK350</f>
        <v>0</v>
      </c>
      <c r="L350" s="151"/>
      <c r="M350" s="156"/>
      <c r="P350" s="157">
        <f>P351</f>
        <v>0</v>
      </c>
      <c r="R350" s="157">
        <f>R351</f>
        <v>0</v>
      </c>
      <c r="T350" s="158">
        <f>T351</f>
        <v>0</v>
      </c>
      <c r="AR350" s="153" t="s">
        <v>164</v>
      </c>
      <c r="AT350" s="159" t="s">
        <v>76</v>
      </c>
      <c r="AU350" s="159" t="s">
        <v>8</v>
      </c>
      <c r="AY350" s="153" t="s">
        <v>150</v>
      </c>
      <c r="BK350" s="160">
        <f>BK351</f>
        <v>0</v>
      </c>
    </row>
    <row r="351" spans="2:65" s="52" customFormat="1" ht="16.5" customHeight="1" x14ac:dyDescent="0.2">
      <c r="B351" s="51"/>
      <c r="C351" s="197" t="s">
        <v>1163</v>
      </c>
      <c r="D351" s="197" t="s">
        <v>263</v>
      </c>
      <c r="E351" s="198" t="s">
        <v>1164</v>
      </c>
      <c r="F351" s="199" t="s">
        <v>1162</v>
      </c>
      <c r="G351" s="200" t="s">
        <v>624</v>
      </c>
      <c r="H351" s="27"/>
      <c r="I351" s="215">
        <f>(J197+J268+J270+J272)/100</f>
        <v>0</v>
      </c>
      <c r="J351" s="202">
        <f>ROUND(I351*H351,0)</f>
        <v>0</v>
      </c>
      <c r="K351" s="199" t="s">
        <v>1</v>
      </c>
      <c r="L351" s="203"/>
      <c r="M351" s="204" t="s">
        <v>1</v>
      </c>
      <c r="N351" s="205" t="s">
        <v>42</v>
      </c>
      <c r="P351" s="171">
        <f>O351*H351</f>
        <v>0</v>
      </c>
      <c r="Q351" s="171">
        <v>0</v>
      </c>
      <c r="R351" s="171">
        <f>Q351*H351</f>
        <v>0</v>
      </c>
      <c r="S351" s="171">
        <v>0</v>
      </c>
      <c r="T351" s="172">
        <f>S351*H351</f>
        <v>0</v>
      </c>
      <c r="AR351" s="173" t="s">
        <v>768</v>
      </c>
      <c r="AT351" s="173" t="s">
        <v>263</v>
      </c>
      <c r="AU351" s="173" t="s">
        <v>86</v>
      </c>
      <c r="AY351" s="39" t="s">
        <v>150</v>
      </c>
      <c r="BE351" s="174">
        <f>IF(N351="základní",J351,0)</f>
        <v>0</v>
      </c>
      <c r="BF351" s="174">
        <f>IF(N351="snížená",J351,0)</f>
        <v>0</v>
      </c>
      <c r="BG351" s="174">
        <f>IF(N351="zákl. přenesená",J351,0)</f>
        <v>0</v>
      </c>
      <c r="BH351" s="174">
        <f>IF(N351="sníž. přenesená",J351,0)</f>
        <v>0</v>
      </c>
      <c r="BI351" s="174">
        <f>IF(N351="nulová",J351,0)</f>
        <v>0</v>
      </c>
      <c r="BJ351" s="39" t="s">
        <v>8</v>
      </c>
      <c r="BK351" s="174">
        <f>ROUND(I351*H351,0)</f>
        <v>0</v>
      </c>
      <c r="BL351" s="39" t="s">
        <v>769</v>
      </c>
      <c r="BM351" s="173" t="s">
        <v>1165</v>
      </c>
    </row>
    <row r="352" spans="2:65" s="152" customFormat="1" ht="22.9" customHeight="1" x14ac:dyDescent="0.2">
      <c r="B352" s="151"/>
      <c r="D352" s="153" t="s">
        <v>76</v>
      </c>
      <c r="E352" s="161" t="s">
        <v>1166</v>
      </c>
      <c r="F352" s="161" t="s">
        <v>1167</v>
      </c>
      <c r="J352" s="162">
        <f>BK352</f>
        <v>0</v>
      </c>
      <c r="L352" s="151"/>
      <c r="M352" s="156"/>
      <c r="P352" s="157">
        <f>SUM(P353:P354)</f>
        <v>0</v>
      </c>
      <c r="R352" s="157">
        <f>SUM(R353:R354)</f>
        <v>0</v>
      </c>
      <c r="T352" s="158">
        <f>SUM(T353:T354)</f>
        <v>0</v>
      </c>
      <c r="AR352" s="153" t="s">
        <v>164</v>
      </c>
      <c r="AT352" s="159" t="s">
        <v>76</v>
      </c>
      <c r="AU352" s="159" t="s">
        <v>8</v>
      </c>
      <c r="AY352" s="153" t="s">
        <v>150</v>
      </c>
      <c r="BK352" s="160">
        <f>SUM(BK353:BK354)</f>
        <v>0</v>
      </c>
    </row>
    <row r="353" spans="2:65" s="52" customFormat="1" ht="16.5" customHeight="1" x14ac:dyDescent="0.2">
      <c r="B353" s="51"/>
      <c r="C353" s="163" t="s">
        <v>1027</v>
      </c>
      <c r="D353" s="163" t="s">
        <v>152</v>
      </c>
      <c r="E353" s="164" t="s">
        <v>1168</v>
      </c>
      <c r="F353" s="165" t="s">
        <v>1169</v>
      </c>
      <c r="G353" s="166" t="s">
        <v>629</v>
      </c>
      <c r="H353" s="167">
        <v>45</v>
      </c>
      <c r="I353" s="22"/>
      <c r="J353" s="168">
        <f>ROUND(I353*H353,0)</f>
        <v>0</v>
      </c>
      <c r="K353" s="165" t="s">
        <v>1</v>
      </c>
      <c r="L353" s="51"/>
      <c r="M353" s="169" t="s">
        <v>1</v>
      </c>
      <c r="N353" s="170" t="s">
        <v>42</v>
      </c>
      <c r="P353" s="171">
        <f>O353*H353</f>
        <v>0</v>
      </c>
      <c r="Q353" s="171">
        <v>0</v>
      </c>
      <c r="R353" s="171">
        <f>Q353*H353</f>
        <v>0</v>
      </c>
      <c r="S353" s="171">
        <v>0</v>
      </c>
      <c r="T353" s="172">
        <f>S353*H353</f>
        <v>0</v>
      </c>
      <c r="AR353" s="173" t="s">
        <v>157</v>
      </c>
      <c r="AT353" s="173" t="s">
        <v>152</v>
      </c>
      <c r="AU353" s="173" t="s">
        <v>86</v>
      </c>
      <c r="AY353" s="39" t="s">
        <v>150</v>
      </c>
      <c r="BE353" s="174">
        <f>IF(N353="základní",J353,0)</f>
        <v>0</v>
      </c>
      <c r="BF353" s="174">
        <f>IF(N353="snížená",J353,0)</f>
        <v>0</v>
      </c>
      <c r="BG353" s="174">
        <f>IF(N353="zákl. přenesená",J353,0)</f>
        <v>0</v>
      </c>
      <c r="BH353" s="174">
        <f>IF(N353="sníž. přenesená",J353,0)</f>
        <v>0</v>
      </c>
      <c r="BI353" s="174">
        <f>IF(N353="nulová",J353,0)</f>
        <v>0</v>
      </c>
      <c r="BJ353" s="39" t="s">
        <v>8</v>
      </c>
      <c r="BK353" s="174">
        <f>ROUND(I353*H353,0)</f>
        <v>0</v>
      </c>
      <c r="BL353" s="39" t="s">
        <v>157</v>
      </c>
      <c r="BM353" s="173" t="s">
        <v>1170</v>
      </c>
    </row>
    <row r="354" spans="2:65" s="52" customFormat="1" ht="16.5" customHeight="1" x14ac:dyDescent="0.2">
      <c r="B354" s="51"/>
      <c r="C354" s="163" t="s">
        <v>1171</v>
      </c>
      <c r="D354" s="163" t="s">
        <v>152</v>
      </c>
      <c r="E354" s="164" t="s">
        <v>1172</v>
      </c>
      <c r="F354" s="165" t="s">
        <v>1173</v>
      </c>
      <c r="G354" s="166" t="s">
        <v>629</v>
      </c>
      <c r="H354" s="167">
        <v>30</v>
      </c>
      <c r="I354" s="22"/>
      <c r="J354" s="168">
        <f>ROUND(I354*H354,0)</f>
        <v>0</v>
      </c>
      <c r="K354" s="165" t="s">
        <v>1</v>
      </c>
      <c r="L354" s="51"/>
      <c r="M354" s="169" t="s">
        <v>1</v>
      </c>
      <c r="N354" s="170" t="s">
        <v>42</v>
      </c>
      <c r="P354" s="171">
        <f>O354*H354</f>
        <v>0</v>
      </c>
      <c r="Q354" s="171">
        <v>0</v>
      </c>
      <c r="R354" s="171">
        <f>Q354*H354</f>
        <v>0</v>
      </c>
      <c r="S354" s="171">
        <v>0</v>
      </c>
      <c r="T354" s="172">
        <f>S354*H354</f>
        <v>0</v>
      </c>
      <c r="AR354" s="173" t="s">
        <v>157</v>
      </c>
      <c r="AT354" s="173" t="s">
        <v>152</v>
      </c>
      <c r="AU354" s="173" t="s">
        <v>86</v>
      </c>
      <c r="AY354" s="39" t="s">
        <v>150</v>
      </c>
      <c r="BE354" s="174">
        <f>IF(N354="základní",J354,0)</f>
        <v>0</v>
      </c>
      <c r="BF354" s="174">
        <f>IF(N354="snížená",J354,0)</f>
        <v>0</v>
      </c>
      <c r="BG354" s="174">
        <f>IF(N354="zákl. přenesená",J354,0)</f>
        <v>0</v>
      </c>
      <c r="BH354" s="174">
        <f>IF(N354="sníž. přenesená",J354,0)</f>
        <v>0</v>
      </c>
      <c r="BI354" s="174">
        <f>IF(N354="nulová",J354,0)</f>
        <v>0</v>
      </c>
      <c r="BJ354" s="39" t="s">
        <v>8</v>
      </c>
      <c r="BK354" s="174">
        <f>ROUND(I354*H354,0)</f>
        <v>0</v>
      </c>
      <c r="BL354" s="39" t="s">
        <v>157</v>
      </c>
      <c r="BM354" s="173" t="s">
        <v>1174</v>
      </c>
    </row>
    <row r="355" spans="2:65" s="152" customFormat="1" ht="22.9" customHeight="1" x14ac:dyDescent="0.2">
      <c r="B355" s="151"/>
      <c r="D355" s="153" t="s">
        <v>76</v>
      </c>
      <c r="E355" s="161" t="s">
        <v>1175</v>
      </c>
      <c r="F355" s="161" t="s">
        <v>1176</v>
      </c>
      <c r="J355" s="162">
        <f>BK355</f>
        <v>0</v>
      </c>
      <c r="L355" s="151"/>
      <c r="M355" s="156"/>
      <c r="P355" s="157">
        <f>SUM(P356:P357)</f>
        <v>0</v>
      </c>
      <c r="R355" s="157">
        <f>SUM(R356:R357)</f>
        <v>0</v>
      </c>
      <c r="T355" s="158">
        <f>SUM(T356:T357)</f>
        <v>0</v>
      </c>
      <c r="AR355" s="153" t="s">
        <v>164</v>
      </c>
      <c r="AT355" s="159" t="s">
        <v>76</v>
      </c>
      <c r="AU355" s="159" t="s">
        <v>8</v>
      </c>
      <c r="AY355" s="153" t="s">
        <v>150</v>
      </c>
      <c r="BK355" s="160">
        <f>SUM(BK356:BK357)</f>
        <v>0</v>
      </c>
    </row>
    <row r="356" spans="2:65" s="52" customFormat="1" ht="16.5" customHeight="1" x14ac:dyDescent="0.2">
      <c r="B356" s="51"/>
      <c r="C356" s="197" t="s">
        <v>1029</v>
      </c>
      <c r="D356" s="197" t="s">
        <v>263</v>
      </c>
      <c r="E356" s="198" t="s">
        <v>1177</v>
      </c>
      <c r="F356" s="199" t="s">
        <v>1176</v>
      </c>
      <c r="G356" s="200" t="s">
        <v>1178</v>
      </c>
      <c r="H356" s="201">
        <v>1</v>
      </c>
      <c r="I356" s="26"/>
      <c r="J356" s="202">
        <f>ROUND(I356*H356,0)</f>
        <v>0</v>
      </c>
      <c r="K356" s="199" t="s">
        <v>1</v>
      </c>
      <c r="L356" s="203"/>
      <c r="M356" s="204" t="s">
        <v>1</v>
      </c>
      <c r="N356" s="205" t="s">
        <v>42</v>
      </c>
      <c r="P356" s="171">
        <f>O356*H356</f>
        <v>0</v>
      </c>
      <c r="Q356" s="171">
        <v>0</v>
      </c>
      <c r="R356" s="171">
        <f>Q356*H356</f>
        <v>0</v>
      </c>
      <c r="S356" s="171">
        <v>0</v>
      </c>
      <c r="T356" s="172">
        <f>S356*H356</f>
        <v>0</v>
      </c>
      <c r="AR356" s="173" t="s">
        <v>768</v>
      </c>
      <c r="AT356" s="173" t="s">
        <v>263</v>
      </c>
      <c r="AU356" s="173" t="s">
        <v>86</v>
      </c>
      <c r="AY356" s="39" t="s">
        <v>150</v>
      </c>
      <c r="BE356" s="174">
        <f>IF(N356="základní",J356,0)</f>
        <v>0</v>
      </c>
      <c r="BF356" s="174">
        <f>IF(N356="snížená",J356,0)</f>
        <v>0</v>
      </c>
      <c r="BG356" s="174">
        <f>IF(N356="zákl. přenesená",J356,0)</f>
        <v>0</v>
      </c>
      <c r="BH356" s="174">
        <f>IF(N356="sníž. přenesená",J356,0)</f>
        <v>0</v>
      </c>
      <c r="BI356" s="174">
        <f>IF(N356="nulová",J356,0)</f>
        <v>0</v>
      </c>
      <c r="BJ356" s="39" t="s">
        <v>8</v>
      </c>
      <c r="BK356" s="174">
        <f>ROUND(I356*H356,0)</f>
        <v>0</v>
      </c>
      <c r="BL356" s="39" t="s">
        <v>769</v>
      </c>
      <c r="BM356" s="173" t="s">
        <v>1179</v>
      </c>
    </row>
    <row r="357" spans="2:65" s="52" customFormat="1" ht="16.5" customHeight="1" x14ac:dyDescent="0.2">
      <c r="B357" s="51"/>
      <c r="C357" s="197" t="s">
        <v>1180</v>
      </c>
      <c r="D357" s="197" t="s">
        <v>263</v>
      </c>
      <c r="E357" s="198" t="s">
        <v>1181</v>
      </c>
      <c r="F357" s="199" t="s">
        <v>1182</v>
      </c>
      <c r="G357" s="200" t="s">
        <v>1178</v>
      </c>
      <c r="H357" s="201">
        <v>1</v>
      </c>
      <c r="I357" s="26"/>
      <c r="J357" s="202">
        <f>ROUND(I357*H357,0)</f>
        <v>0</v>
      </c>
      <c r="K357" s="199" t="s">
        <v>1</v>
      </c>
      <c r="L357" s="203"/>
      <c r="M357" s="210" t="s">
        <v>1</v>
      </c>
      <c r="N357" s="211" t="s">
        <v>42</v>
      </c>
      <c r="O357" s="212"/>
      <c r="P357" s="213">
        <f>O357*H357</f>
        <v>0</v>
      </c>
      <c r="Q357" s="213">
        <v>0</v>
      </c>
      <c r="R357" s="213">
        <f>Q357*H357</f>
        <v>0</v>
      </c>
      <c r="S357" s="213">
        <v>0</v>
      </c>
      <c r="T357" s="214">
        <f>S357*H357</f>
        <v>0</v>
      </c>
      <c r="AR357" s="173" t="s">
        <v>768</v>
      </c>
      <c r="AT357" s="173" t="s">
        <v>263</v>
      </c>
      <c r="AU357" s="173" t="s">
        <v>86</v>
      </c>
      <c r="AY357" s="39" t="s">
        <v>150</v>
      </c>
      <c r="BE357" s="174">
        <f>IF(N357="základní",J357,0)</f>
        <v>0</v>
      </c>
      <c r="BF357" s="174">
        <f>IF(N357="snížená",J357,0)</f>
        <v>0</v>
      </c>
      <c r="BG357" s="174">
        <f>IF(N357="zákl. přenesená",J357,0)</f>
        <v>0</v>
      </c>
      <c r="BH357" s="174">
        <f>IF(N357="sníž. přenesená",J357,0)</f>
        <v>0</v>
      </c>
      <c r="BI357" s="174">
        <f>IF(N357="nulová",J357,0)</f>
        <v>0</v>
      </c>
      <c r="BJ357" s="39" t="s">
        <v>8</v>
      </c>
      <c r="BK357" s="174">
        <f>ROUND(I357*H357,0)</f>
        <v>0</v>
      </c>
      <c r="BL357" s="39" t="s">
        <v>769</v>
      </c>
      <c r="BM357" s="173" t="s">
        <v>1183</v>
      </c>
    </row>
    <row r="358" spans="2:65" s="52" customFormat="1" ht="6.95" customHeight="1" x14ac:dyDescent="0.2">
      <c r="B358" s="64"/>
      <c r="C358" s="65"/>
      <c r="D358" s="65"/>
      <c r="E358" s="65"/>
      <c r="F358" s="65"/>
      <c r="G358" s="65"/>
      <c r="H358" s="65"/>
      <c r="I358" s="65"/>
      <c r="J358" s="65"/>
      <c r="K358" s="65"/>
      <c r="L358" s="51"/>
    </row>
  </sheetData>
  <sheetProtection password="D62F" sheet="1" objects="1" scenarios="1"/>
  <autoFilter ref="C140:K357"/>
  <mergeCells count="9">
    <mergeCell ref="E87:H87"/>
    <mergeCell ref="E131:H131"/>
    <mergeCell ref="E133:H13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98"/>
  <sheetViews>
    <sheetView showGridLines="0" zoomScaleNormal="100" workbookViewId="0">
      <selection activeCell="G122" sqref="G122"/>
    </sheetView>
  </sheetViews>
  <sheetFormatPr defaultRowHeight="11.25" x14ac:dyDescent="0.2"/>
  <cols>
    <col min="1" max="1" width="8.33203125" style="38" customWidth="1"/>
    <col min="2" max="2" width="1.1640625" style="38" customWidth="1"/>
    <col min="3" max="3" width="4.1640625" style="38" customWidth="1"/>
    <col min="4" max="4" width="4.33203125" style="38" customWidth="1"/>
    <col min="5" max="5" width="17.1640625" style="38" customWidth="1"/>
    <col min="6" max="6" width="50.83203125" style="38" customWidth="1"/>
    <col min="7" max="7" width="7.5" style="38" customWidth="1"/>
    <col min="8" max="8" width="14" style="38" customWidth="1"/>
    <col min="9" max="9" width="15.83203125" style="38" customWidth="1"/>
    <col min="10" max="11" width="22.33203125" style="38" customWidth="1"/>
    <col min="12" max="12" width="9.33203125" style="38" customWidth="1"/>
    <col min="13" max="13" width="10.83203125" style="38" hidden="1" customWidth="1"/>
    <col min="14" max="14" width="9.33203125" style="38" hidden="1"/>
    <col min="15" max="20" width="14.1640625" style="38" hidden="1" customWidth="1"/>
    <col min="21" max="21" width="16.33203125" style="38" hidden="1" customWidth="1"/>
    <col min="22" max="22" width="12.33203125" style="38" customWidth="1"/>
    <col min="23" max="23" width="16.33203125" style="38" customWidth="1"/>
    <col min="24" max="24" width="12.33203125" style="38" customWidth="1"/>
    <col min="25" max="25" width="15" style="38" customWidth="1"/>
    <col min="26" max="26" width="11" style="38" customWidth="1"/>
    <col min="27" max="27" width="15" style="38" customWidth="1"/>
    <col min="28" max="28" width="16.33203125" style="38" customWidth="1"/>
    <col min="29" max="29" width="11" style="38" customWidth="1"/>
    <col min="30" max="30" width="15" style="38" customWidth="1"/>
    <col min="31" max="31" width="16.33203125" style="38" customWidth="1"/>
    <col min="32" max="43" width="9.33203125" style="38"/>
    <col min="44" max="65" width="9.33203125" style="38" hidden="1"/>
    <col min="66" max="16384" width="9.33203125" style="38"/>
  </cols>
  <sheetData>
    <row r="2" spans="2:46" ht="36.950000000000003" customHeight="1" x14ac:dyDescent="0.2">
      <c r="L2" s="227" t="s">
        <v>5</v>
      </c>
      <c r="M2" s="228"/>
      <c r="N2" s="228"/>
      <c r="O2" s="228"/>
      <c r="P2" s="228"/>
      <c r="Q2" s="228"/>
      <c r="R2" s="228"/>
      <c r="S2" s="228"/>
      <c r="T2" s="228"/>
      <c r="U2" s="228"/>
      <c r="V2" s="228"/>
      <c r="AT2" s="39" t="s">
        <v>91</v>
      </c>
    </row>
    <row r="3" spans="2:46" ht="6.95" customHeight="1" x14ac:dyDescent="0.2">
      <c r="B3" s="40"/>
      <c r="C3" s="41"/>
      <c r="D3" s="41"/>
      <c r="E3" s="41"/>
      <c r="F3" s="41"/>
      <c r="G3" s="41"/>
      <c r="H3" s="41"/>
      <c r="I3" s="41"/>
      <c r="J3" s="41"/>
      <c r="K3" s="41"/>
      <c r="L3" s="42"/>
      <c r="AT3" s="39" t="s">
        <v>86</v>
      </c>
    </row>
    <row r="4" spans="2:46" ht="24.95" customHeight="1" x14ac:dyDescent="0.2">
      <c r="B4" s="42"/>
      <c r="D4" s="43" t="s">
        <v>101</v>
      </c>
      <c r="L4" s="42"/>
      <c r="M4" s="110" t="s">
        <v>11</v>
      </c>
      <c r="AT4" s="39" t="s">
        <v>3</v>
      </c>
    </row>
    <row r="5" spans="2:46" ht="6.95" customHeight="1" x14ac:dyDescent="0.2">
      <c r="B5" s="42"/>
      <c r="L5" s="42"/>
    </row>
    <row r="6" spans="2:46" ht="12" customHeight="1" x14ac:dyDescent="0.2">
      <c r="B6" s="42"/>
      <c r="D6" s="48" t="s">
        <v>17</v>
      </c>
      <c r="L6" s="42"/>
    </row>
    <row r="7" spans="2:46" s="226" customFormat="1" ht="16.5" customHeight="1" x14ac:dyDescent="0.2">
      <c r="B7" s="225"/>
      <c r="E7" s="267" t="str">
        <f>'Rekapitulace stavby'!K6</f>
        <v xml:space="preserve">Generální oprava a úprava pavilonu nosorožců - OPRAVA                            
</v>
      </c>
      <c r="F7" s="268"/>
      <c r="G7" s="268"/>
      <c r="H7" s="268"/>
      <c r="L7" s="225"/>
    </row>
    <row r="8" spans="2:46" s="52" customFormat="1" ht="12" customHeight="1" x14ac:dyDescent="0.2">
      <c r="B8" s="51"/>
      <c r="D8" s="48" t="s">
        <v>114</v>
      </c>
      <c r="L8" s="51"/>
    </row>
    <row r="9" spans="2:46" s="52" customFormat="1" ht="16.5" customHeight="1" x14ac:dyDescent="0.2">
      <c r="B9" s="51"/>
      <c r="E9" s="249" t="s">
        <v>1184</v>
      </c>
      <c r="F9" s="266"/>
      <c r="G9" s="266"/>
      <c r="H9" s="266"/>
      <c r="L9" s="51"/>
    </row>
    <row r="10" spans="2:46" s="52" customFormat="1" x14ac:dyDescent="0.2">
      <c r="B10" s="51"/>
      <c r="L10" s="51"/>
    </row>
    <row r="11" spans="2:46" s="52" customFormat="1" ht="12" customHeight="1" x14ac:dyDescent="0.2">
      <c r="B11" s="51"/>
      <c r="D11" s="48" t="s">
        <v>19</v>
      </c>
      <c r="F11" s="49" t="s">
        <v>1</v>
      </c>
      <c r="I11" s="48" t="s">
        <v>20</v>
      </c>
      <c r="J11" s="49" t="s">
        <v>1</v>
      </c>
      <c r="L11" s="51"/>
    </row>
    <row r="12" spans="2:46" s="52" customFormat="1" ht="12" customHeight="1" x14ac:dyDescent="0.2">
      <c r="B12" s="51"/>
      <c r="D12" s="48" t="s">
        <v>21</v>
      </c>
      <c r="F12" s="49" t="s">
        <v>22</v>
      </c>
      <c r="I12" s="48" t="s">
        <v>23</v>
      </c>
      <c r="J12" s="111" t="str">
        <f>'Rekapitulace stavby'!AN8</f>
        <v>3. 1. 2023</v>
      </c>
      <c r="L12" s="51"/>
    </row>
    <row r="13" spans="2:46" s="52" customFormat="1" ht="10.9" customHeight="1" x14ac:dyDescent="0.2">
      <c r="B13" s="51"/>
      <c r="L13" s="51"/>
    </row>
    <row r="14" spans="2:46" s="52" customFormat="1" ht="12" customHeight="1" x14ac:dyDescent="0.2">
      <c r="B14" s="51"/>
      <c r="D14" s="48" t="s">
        <v>25</v>
      </c>
      <c r="I14" s="48" t="s">
        <v>26</v>
      </c>
      <c r="J14" s="49" t="s">
        <v>1</v>
      </c>
      <c r="L14" s="51"/>
    </row>
    <row r="15" spans="2:46" s="52" customFormat="1" ht="18" customHeight="1" x14ac:dyDescent="0.2">
      <c r="B15" s="51"/>
      <c r="E15" s="49" t="s">
        <v>27</v>
      </c>
      <c r="I15" s="48" t="s">
        <v>28</v>
      </c>
      <c r="J15" s="49" t="s">
        <v>1</v>
      </c>
      <c r="L15" s="51"/>
    </row>
    <row r="16" spans="2:46" s="52" customFormat="1" ht="6.95" customHeight="1" x14ac:dyDescent="0.2">
      <c r="B16" s="51"/>
      <c r="L16" s="51"/>
    </row>
    <row r="17" spans="2:12" s="52" customFormat="1" ht="12" customHeight="1" x14ac:dyDescent="0.2">
      <c r="B17" s="51"/>
      <c r="D17" s="48" t="s">
        <v>29</v>
      </c>
      <c r="I17" s="48" t="s">
        <v>26</v>
      </c>
      <c r="J17" s="11" t="str">
        <f>'Rekapitulace stavby'!AN13</f>
        <v>Vyplň údaj</v>
      </c>
      <c r="L17" s="51"/>
    </row>
    <row r="18" spans="2:12" s="52" customFormat="1" ht="18" customHeight="1" x14ac:dyDescent="0.2">
      <c r="B18" s="51"/>
      <c r="E18" s="269" t="str">
        <f>'Rekapitulace stavby'!E14</f>
        <v>Vyplň údaj</v>
      </c>
      <c r="F18" s="270"/>
      <c r="G18" s="270"/>
      <c r="H18" s="270"/>
      <c r="I18" s="48" t="s">
        <v>28</v>
      </c>
      <c r="J18" s="11" t="str">
        <f>'Rekapitulace stavby'!AN14</f>
        <v>Vyplň údaj</v>
      </c>
      <c r="L18" s="51"/>
    </row>
    <row r="19" spans="2:12" s="52" customFormat="1" ht="6.95" customHeight="1" x14ac:dyDescent="0.2">
      <c r="B19" s="51"/>
      <c r="L19" s="51"/>
    </row>
    <row r="20" spans="2:12" s="52" customFormat="1" ht="12" customHeight="1" x14ac:dyDescent="0.2">
      <c r="B20" s="51"/>
      <c r="D20" s="48" t="s">
        <v>31</v>
      </c>
      <c r="I20" s="48" t="s">
        <v>26</v>
      </c>
      <c r="J20" s="49" t="s">
        <v>1</v>
      </c>
      <c r="L20" s="51"/>
    </row>
    <row r="21" spans="2:12" s="52" customFormat="1" ht="18" customHeight="1" x14ac:dyDescent="0.2">
      <c r="B21" s="51"/>
      <c r="E21" s="49" t="s">
        <v>32</v>
      </c>
      <c r="I21" s="48" t="s">
        <v>28</v>
      </c>
      <c r="J21" s="49" t="s">
        <v>1</v>
      </c>
      <c r="L21" s="51"/>
    </row>
    <row r="22" spans="2:12" s="52" customFormat="1" ht="6.95" customHeight="1" x14ac:dyDescent="0.2">
      <c r="B22" s="51"/>
      <c r="L22" s="51"/>
    </row>
    <row r="23" spans="2:12" s="52" customFormat="1" ht="12" customHeight="1" x14ac:dyDescent="0.2">
      <c r="B23" s="51"/>
      <c r="D23" s="48" t="s">
        <v>34</v>
      </c>
      <c r="I23" s="48" t="s">
        <v>26</v>
      </c>
      <c r="J23" s="49" t="s">
        <v>1</v>
      </c>
      <c r="L23" s="51"/>
    </row>
    <row r="24" spans="2:12" s="52" customFormat="1" ht="18" customHeight="1" x14ac:dyDescent="0.2">
      <c r="B24" s="51"/>
      <c r="E24" s="49" t="s">
        <v>35</v>
      </c>
      <c r="I24" s="48" t="s">
        <v>28</v>
      </c>
      <c r="J24" s="49" t="s">
        <v>1</v>
      </c>
      <c r="L24" s="51"/>
    </row>
    <row r="25" spans="2:12" s="52" customFormat="1" ht="6.95" customHeight="1" x14ac:dyDescent="0.2">
      <c r="B25" s="51"/>
      <c r="L25" s="51"/>
    </row>
    <row r="26" spans="2:12" s="52" customFormat="1" ht="12" customHeight="1" x14ac:dyDescent="0.2">
      <c r="B26" s="51"/>
      <c r="D26" s="48" t="s">
        <v>36</v>
      </c>
      <c r="L26" s="51"/>
    </row>
    <row r="27" spans="2:12" s="113" customFormat="1" ht="16.5" customHeight="1" x14ac:dyDescent="0.2">
      <c r="B27" s="112"/>
      <c r="E27" s="243" t="s">
        <v>1</v>
      </c>
      <c r="F27" s="243"/>
      <c r="G27" s="243"/>
      <c r="H27" s="243"/>
      <c r="L27" s="112"/>
    </row>
    <row r="28" spans="2:12" s="52" customFormat="1" ht="6.95" customHeight="1" x14ac:dyDescent="0.2">
      <c r="B28" s="51"/>
      <c r="L28" s="51"/>
    </row>
    <row r="29" spans="2:12" s="52" customFormat="1" ht="6.95" customHeight="1" x14ac:dyDescent="0.2">
      <c r="B29" s="51"/>
      <c r="D29" s="74"/>
      <c r="E29" s="74"/>
      <c r="F29" s="74"/>
      <c r="G29" s="74"/>
      <c r="H29" s="74"/>
      <c r="I29" s="74"/>
      <c r="J29" s="74"/>
      <c r="K29" s="74"/>
      <c r="L29" s="51"/>
    </row>
    <row r="30" spans="2:12" s="52" customFormat="1" ht="25.35" customHeight="1" x14ac:dyDescent="0.2">
      <c r="B30" s="51"/>
      <c r="D30" s="114" t="s">
        <v>37</v>
      </c>
      <c r="J30" s="115">
        <f>ROUND(J126, 0)</f>
        <v>0</v>
      </c>
      <c r="L30" s="51"/>
    </row>
    <row r="31" spans="2:12" s="52" customFormat="1" ht="6.95" customHeight="1" x14ac:dyDescent="0.2">
      <c r="B31" s="51"/>
      <c r="D31" s="74"/>
      <c r="E31" s="74"/>
      <c r="F31" s="74"/>
      <c r="G31" s="74"/>
      <c r="H31" s="74"/>
      <c r="I31" s="74"/>
      <c r="J31" s="74"/>
      <c r="K31" s="74"/>
      <c r="L31" s="51"/>
    </row>
    <row r="32" spans="2:12" s="52" customFormat="1" ht="14.45" customHeight="1" x14ac:dyDescent="0.2">
      <c r="B32" s="51"/>
      <c r="F32" s="116" t="s">
        <v>39</v>
      </c>
      <c r="I32" s="116" t="s">
        <v>38</v>
      </c>
      <c r="J32" s="116" t="s">
        <v>40</v>
      </c>
      <c r="L32" s="51"/>
    </row>
    <row r="33" spans="2:12" s="52" customFormat="1" ht="14.45" customHeight="1" x14ac:dyDescent="0.2">
      <c r="B33" s="51"/>
      <c r="D33" s="117" t="s">
        <v>41</v>
      </c>
      <c r="E33" s="48" t="s">
        <v>42</v>
      </c>
      <c r="F33" s="118">
        <f>ROUND((SUM(BE126:BE197)),  0)</f>
        <v>0</v>
      </c>
      <c r="I33" s="119">
        <v>0.21</v>
      </c>
      <c r="J33" s="118">
        <f>ROUND(((SUM(BE126:BE197))*I33),  0)</f>
        <v>0</v>
      </c>
      <c r="L33" s="51"/>
    </row>
    <row r="34" spans="2:12" s="52" customFormat="1" ht="14.45" customHeight="1" x14ac:dyDescent="0.2">
      <c r="B34" s="51"/>
      <c r="E34" s="48" t="s">
        <v>43</v>
      </c>
      <c r="F34" s="118">
        <f>ROUND((SUM(BF126:BF197)),  0)</f>
        <v>0</v>
      </c>
      <c r="I34" s="119">
        <v>0.15</v>
      </c>
      <c r="J34" s="118">
        <f>ROUND(((SUM(BF126:BF197))*I34),  0)</f>
        <v>0</v>
      </c>
      <c r="L34" s="51"/>
    </row>
    <row r="35" spans="2:12" s="52" customFormat="1" ht="14.45" hidden="1" customHeight="1" x14ac:dyDescent="0.2">
      <c r="B35" s="51"/>
      <c r="E35" s="48" t="s">
        <v>44</v>
      </c>
      <c r="F35" s="118">
        <f>ROUND((SUM(BG126:BG197)),  0)</f>
        <v>0</v>
      </c>
      <c r="I35" s="119">
        <v>0.21</v>
      </c>
      <c r="J35" s="118">
        <f>0</f>
        <v>0</v>
      </c>
      <c r="L35" s="51"/>
    </row>
    <row r="36" spans="2:12" s="52" customFormat="1" ht="14.45" hidden="1" customHeight="1" x14ac:dyDescent="0.2">
      <c r="B36" s="51"/>
      <c r="E36" s="48" t="s">
        <v>45</v>
      </c>
      <c r="F36" s="118">
        <f>ROUND((SUM(BH126:BH197)),  0)</f>
        <v>0</v>
      </c>
      <c r="I36" s="119">
        <v>0.15</v>
      </c>
      <c r="J36" s="118">
        <f>0</f>
        <v>0</v>
      </c>
      <c r="L36" s="51"/>
    </row>
    <row r="37" spans="2:12" s="52" customFormat="1" ht="14.45" hidden="1" customHeight="1" x14ac:dyDescent="0.2">
      <c r="B37" s="51"/>
      <c r="E37" s="48" t="s">
        <v>46</v>
      </c>
      <c r="F37" s="118">
        <f>ROUND((SUM(BI126:BI197)),  0)</f>
        <v>0</v>
      </c>
      <c r="I37" s="119">
        <v>0</v>
      </c>
      <c r="J37" s="118">
        <f>0</f>
        <v>0</v>
      </c>
      <c r="L37" s="51"/>
    </row>
    <row r="38" spans="2:12" s="52" customFormat="1" ht="6.95" customHeight="1" x14ac:dyDescent="0.2">
      <c r="B38" s="51"/>
      <c r="L38" s="51"/>
    </row>
    <row r="39" spans="2:12" s="52" customFormat="1" ht="25.35" customHeight="1" x14ac:dyDescent="0.2">
      <c r="B39" s="51"/>
      <c r="C39" s="120"/>
      <c r="D39" s="121" t="s">
        <v>47</v>
      </c>
      <c r="E39" s="77"/>
      <c r="F39" s="77"/>
      <c r="G39" s="122" t="s">
        <v>48</v>
      </c>
      <c r="H39" s="123" t="s">
        <v>49</v>
      </c>
      <c r="I39" s="77"/>
      <c r="J39" s="124">
        <f>SUM(J30:J37)</f>
        <v>0</v>
      </c>
      <c r="K39" s="125"/>
      <c r="L39" s="51"/>
    </row>
    <row r="40" spans="2:12" s="52" customFormat="1" ht="14.45" customHeight="1" x14ac:dyDescent="0.2">
      <c r="B40" s="51"/>
      <c r="L40" s="51"/>
    </row>
    <row r="41" spans="2:12" ht="14.45" customHeight="1" x14ac:dyDescent="0.2">
      <c r="B41" s="42"/>
      <c r="L41" s="42"/>
    </row>
    <row r="42" spans="2:12" ht="14.45" customHeight="1" x14ac:dyDescent="0.2">
      <c r="B42" s="42"/>
      <c r="L42" s="42"/>
    </row>
    <row r="43" spans="2:12" ht="14.45" customHeight="1" x14ac:dyDescent="0.2">
      <c r="B43" s="42"/>
      <c r="L43" s="42"/>
    </row>
    <row r="44" spans="2:12" ht="14.45" customHeight="1" x14ac:dyDescent="0.2">
      <c r="B44" s="42"/>
      <c r="L44" s="42"/>
    </row>
    <row r="45" spans="2:12" ht="14.45" customHeight="1" x14ac:dyDescent="0.2">
      <c r="B45" s="42"/>
      <c r="L45" s="42"/>
    </row>
    <row r="46" spans="2:12" ht="14.45" customHeight="1" x14ac:dyDescent="0.2">
      <c r="B46" s="42"/>
      <c r="L46" s="42"/>
    </row>
    <row r="47" spans="2:12" ht="14.45" customHeight="1" x14ac:dyDescent="0.2">
      <c r="B47" s="42"/>
      <c r="L47" s="42"/>
    </row>
    <row r="48" spans="2:12" ht="14.45" customHeight="1" x14ac:dyDescent="0.2">
      <c r="B48" s="42"/>
      <c r="L48" s="42"/>
    </row>
    <row r="49" spans="2:12" ht="14.45" customHeight="1" x14ac:dyDescent="0.2">
      <c r="B49" s="42"/>
      <c r="L49" s="42"/>
    </row>
    <row r="50" spans="2:12" s="52" customFormat="1" ht="14.45" customHeight="1" x14ac:dyDescent="0.2">
      <c r="B50" s="51"/>
      <c r="D50" s="61" t="s">
        <v>50</v>
      </c>
      <c r="E50" s="62"/>
      <c r="F50" s="62"/>
      <c r="G50" s="61" t="s">
        <v>51</v>
      </c>
      <c r="H50" s="62"/>
      <c r="I50" s="62"/>
      <c r="J50" s="62"/>
      <c r="K50" s="62"/>
      <c r="L50" s="51"/>
    </row>
    <row r="51" spans="2:12" x14ac:dyDescent="0.2">
      <c r="B51" s="42"/>
      <c r="L51" s="42"/>
    </row>
    <row r="52" spans="2:12" x14ac:dyDescent="0.2">
      <c r="B52" s="42"/>
      <c r="L52" s="42"/>
    </row>
    <row r="53" spans="2:12" x14ac:dyDescent="0.2">
      <c r="B53" s="42"/>
      <c r="L53" s="42"/>
    </row>
    <row r="54" spans="2:12" x14ac:dyDescent="0.2">
      <c r="B54" s="42"/>
      <c r="L54" s="42"/>
    </row>
    <row r="55" spans="2:12" x14ac:dyDescent="0.2">
      <c r="B55" s="42"/>
      <c r="L55" s="42"/>
    </row>
    <row r="56" spans="2:12" x14ac:dyDescent="0.2">
      <c r="B56" s="42"/>
      <c r="L56" s="42"/>
    </row>
    <row r="57" spans="2:12" x14ac:dyDescent="0.2">
      <c r="B57" s="42"/>
      <c r="L57" s="42"/>
    </row>
    <row r="58" spans="2:12" x14ac:dyDescent="0.2">
      <c r="B58" s="42"/>
      <c r="L58" s="42"/>
    </row>
    <row r="59" spans="2:12" x14ac:dyDescent="0.2">
      <c r="B59" s="42"/>
      <c r="L59" s="42"/>
    </row>
    <row r="60" spans="2:12" x14ac:dyDescent="0.2">
      <c r="B60" s="42"/>
      <c r="L60" s="42"/>
    </row>
    <row r="61" spans="2:12" s="52" customFormat="1" ht="12.75" x14ac:dyDescent="0.2">
      <c r="B61" s="51"/>
      <c r="D61" s="63" t="s">
        <v>52</v>
      </c>
      <c r="E61" s="54"/>
      <c r="F61" s="126" t="s">
        <v>53</v>
      </c>
      <c r="G61" s="63" t="s">
        <v>52</v>
      </c>
      <c r="H61" s="54"/>
      <c r="I61" s="54"/>
      <c r="J61" s="127" t="s">
        <v>53</v>
      </c>
      <c r="K61" s="54"/>
      <c r="L61" s="51"/>
    </row>
    <row r="62" spans="2:12" x14ac:dyDescent="0.2">
      <c r="B62" s="42"/>
      <c r="L62" s="42"/>
    </row>
    <row r="63" spans="2:12" x14ac:dyDescent="0.2">
      <c r="B63" s="42"/>
      <c r="L63" s="42"/>
    </row>
    <row r="64" spans="2:12" x14ac:dyDescent="0.2">
      <c r="B64" s="42"/>
      <c r="L64" s="42"/>
    </row>
    <row r="65" spans="2:12" s="52" customFormat="1" ht="12.75" x14ac:dyDescent="0.2">
      <c r="B65" s="51"/>
      <c r="D65" s="61" t="s">
        <v>54</v>
      </c>
      <c r="E65" s="62"/>
      <c r="F65" s="62"/>
      <c r="G65" s="61" t="s">
        <v>55</v>
      </c>
      <c r="H65" s="62"/>
      <c r="I65" s="62"/>
      <c r="J65" s="62"/>
      <c r="K65" s="62"/>
      <c r="L65" s="51"/>
    </row>
    <row r="66" spans="2:12" x14ac:dyDescent="0.2">
      <c r="B66" s="42"/>
      <c r="L66" s="42"/>
    </row>
    <row r="67" spans="2:12" x14ac:dyDescent="0.2">
      <c r="B67" s="42"/>
      <c r="L67" s="42"/>
    </row>
    <row r="68" spans="2:12" x14ac:dyDescent="0.2">
      <c r="B68" s="42"/>
      <c r="L68" s="42"/>
    </row>
    <row r="69" spans="2:12" x14ac:dyDescent="0.2">
      <c r="B69" s="42"/>
      <c r="L69" s="42"/>
    </row>
    <row r="70" spans="2:12" x14ac:dyDescent="0.2">
      <c r="B70" s="42"/>
      <c r="L70" s="42"/>
    </row>
    <row r="71" spans="2:12" x14ac:dyDescent="0.2">
      <c r="B71" s="42"/>
      <c r="L71" s="42"/>
    </row>
    <row r="72" spans="2:12" x14ac:dyDescent="0.2">
      <c r="B72" s="42"/>
      <c r="L72" s="42"/>
    </row>
    <row r="73" spans="2:12" x14ac:dyDescent="0.2">
      <c r="B73" s="42"/>
      <c r="L73" s="42"/>
    </row>
    <row r="74" spans="2:12" x14ac:dyDescent="0.2">
      <c r="B74" s="42"/>
      <c r="L74" s="42"/>
    </row>
    <row r="75" spans="2:12" x14ac:dyDescent="0.2">
      <c r="B75" s="42"/>
      <c r="L75" s="42"/>
    </row>
    <row r="76" spans="2:12" s="52" customFormat="1" ht="12.75" x14ac:dyDescent="0.2">
      <c r="B76" s="51"/>
      <c r="D76" s="63" t="s">
        <v>52</v>
      </c>
      <c r="E76" s="54"/>
      <c r="F76" s="126" t="s">
        <v>53</v>
      </c>
      <c r="G76" s="63" t="s">
        <v>52</v>
      </c>
      <c r="H76" s="54"/>
      <c r="I76" s="54"/>
      <c r="J76" s="127" t="s">
        <v>53</v>
      </c>
      <c r="K76" s="54"/>
      <c r="L76" s="51"/>
    </row>
    <row r="77" spans="2:12" s="52" customFormat="1" ht="14.45" customHeight="1" x14ac:dyDescent="0.2"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51"/>
    </row>
    <row r="81" spans="2:47" s="52" customFormat="1" ht="6.95" customHeight="1" x14ac:dyDescent="0.2"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51"/>
    </row>
    <row r="82" spans="2:47" s="52" customFormat="1" ht="24.95" customHeight="1" x14ac:dyDescent="0.2">
      <c r="B82" s="51"/>
      <c r="C82" s="43" t="s">
        <v>116</v>
      </c>
      <c r="L82" s="51"/>
    </row>
    <row r="83" spans="2:47" s="52" customFormat="1" ht="6.95" customHeight="1" x14ac:dyDescent="0.2">
      <c r="B83" s="51"/>
      <c r="L83" s="51"/>
    </row>
    <row r="84" spans="2:47" s="52" customFormat="1" ht="12" customHeight="1" x14ac:dyDescent="0.2">
      <c r="B84" s="51"/>
      <c r="C84" s="48" t="s">
        <v>17</v>
      </c>
      <c r="L84" s="51"/>
    </row>
    <row r="85" spans="2:47" s="226" customFormat="1" ht="20.25" customHeight="1" x14ac:dyDescent="0.2">
      <c r="B85" s="225"/>
      <c r="E85" s="267" t="str">
        <f>E7</f>
        <v xml:space="preserve">Generální oprava a úprava pavilonu nosorožců - OPRAVA                            
</v>
      </c>
      <c r="F85" s="268"/>
      <c r="G85" s="268"/>
      <c r="H85" s="268"/>
      <c r="L85" s="225"/>
    </row>
    <row r="86" spans="2:47" s="52" customFormat="1" ht="12" customHeight="1" x14ac:dyDescent="0.2">
      <c r="B86" s="51"/>
      <c r="C86" s="48" t="s">
        <v>114</v>
      </c>
      <c r="L86" s="51"/>
    </row>
    <row r="87" spans="2:47" s="52" customFormat="1" ht="16.5" customHeight="1" x14ac:dyDescent="0.2">
      <c r="B87" s="51"/>
      <c r="E87" s="249" t="str">
        <f>E9</f>
        <v>31 - SO 01 - Zdravotní technika - oprava</v>
      </c>
      <c r="F87" s="266"/>
      <c r="G87" s="266"/>
      <c r="H87" s="266"/>
      <c r="L87" s="51"/>
    </row>
    <row r="88" spans="2:47" s="52" customFormat="1" ht="6.95" customHeight="1" x14ac:dyDescent="0.2">
      <c r="B88" s="51"/>
      <c r="L88" s="51"/>
    </row>
    <row r="89" spans="2:47" s="52" customFormat="1" ht="12" customHeight="1" x14ac:dyDescent="0.2">
      <c r="B89" s="51"/>
      <c r="C89" s="48" t="s">
        <v>21</v>
      </c>
      <c r="F89" s="49" t="str">
        <f>F12</f>
        <v>Dvůr Králové nad Labem</v>
      </c>
      <c r="I89" s="48" t="s">
        <v>23</v>
      </c>
      <c r="J89" s="111" t="str">
        <f>IF(J12="","",J12)</f>
        <v>3. 1. 2023</v>
      </c>
      <c r="L89" s="51"/>
    </row>
    <row r="90" spans="2:47" s="52" customFormat="1" ht="6.95" customHeight="1" x14ac:dyDescent="0.2">
      <c r="B90" s="51"/>
      <c r="L90" s="51"/>
    </row>
    <row r="91" spans="2:47" s="52" customFormat="1" ht="40.15" customHeight="1" x14ac:dyDescent="0.2">
      <c r="B91" s="51"/>
      <c r="C91" s="48" t="s">
        <v>25</v>
      </c>
      <c r="F91" s="49" t="str">
        <f>E15</f>
        <v>ZOO Dvůr Králové a.s., Štefánikova 1029, D.K.n.L.</v>
      </c>
      <c r="I91" s="48" t="s">
        <v>31</v>
      </c>
      <c r="J91" s="128" t="str">
        <f>E21</f>
        <v>Projektis DK s r.o., Legionářská 562, D.K.n.L.</v>
      </c>
      <c r="L91" s="51"/>
    </row>
    <row r="92" spans="2:47" s="52" customFormat="1" ht="15.2" customHeight="1" x14ac:dyDescent="0.2">
      <c r="B92" s="51"/>
      <c r="C92" s="48" t="s">
        <v>29</v>
      </c>
      <c r="F92" s="49" t="str">
        <f>IF(E18="","",E18)</f>
        <v>Vyplň údaj</v>
      </c>
      <c r="I92" s="48" t="s">
        <v>34</v>
      </c>
      <c r="J92" s="128" t="str">
        <f>E24</f>
        <v>ing. V. Švehla</v>
      </c>
      <c r="L92" s="51"/>
    </row>
    <row r="93" spans="2:47" s="52" customFormat="1" ht="10.35" customHeight="1" x14ac:dyDescent="0.2">
      <c r="B93" s="51"/>
      <c r="L93" s="51"/>
    </row>
    <row r="94" spans="2:47" s="52" customFormat="1" ht="29.25" customHeight="1" x14ac:dyDescent="0.2">
      <c r="B94" s="51"/>
      <c r="C94" s="129" t="s">
        <v>117</v>
      </c>
      <c r="D94" s="120"/>
      <c r="E94" s="120"/>
      <c r="F94" s="120"/>
      <c r="G94" s="120"/>
      <c r="H94" s="120"/>
      <c r="I94" s="120"/>
      <c r="J94" s="130" t="s">
        <v>118</v>
      </c>
      <c r="K94" s="120"/>
      <c r="L94" s="51"/>
    </row>
    <row r="95" spans="2:47" s="52" customFormat="1" ht="10.35" customHeight="1" x14ac:dyDescent="0.2">
      <c r="B95" s="51"/>
      <c r="L95" s="51"/>
    </row>
    <row r="96" spans="2:47" s="52" customFormat="1" ht="22.9" customHeight="1" x14ac:dyDescent="0.2">
      <c r="B96" s="51"/>
      <c r="C96" s="131" t="s">
        <v>119</v>
      </c>
      <c r="J96" s="115">
        <f>J126</f>
        <v>0</v>
      </c>
      <c r="L96" s="51"/>
      <c r="AU96" s="39" t="s">
        <v>120</v>
      </c>
    </row>
    <row r="97" spans="2:12" s="133" customFormat="1" ht="24.95" customHeight="1" x14ac:dyDescent="0.2">
      <c r="B97" s="132"/>
      <c r="D97" s="134" t="s">
        <v>1185</v>
      </c>
      <c r="E97" s="135"/>
      <c r="F97" s="135"/>
      <c r="G97" s="135"/>
      <c r="H97" s="135"/>
      <c r="I97" s="135"/>
      <c r="J97" s="136">
        <f>J127</f>
        <v>0</v>
      </c>
      <c r="L97" s="132"/>
    </row>
    <row r="98" spans="2:12" s="138" customFormat="1" ht="19.899999999999999" customHeight="1" x14ac:dyDescent="0.2">
      <c r="B98" s="137"/>
      <c r="D98" s="139" t="s">
        <v>122</v>
      </c>
      <c r="E98" s="140"/>
      <c r="F98" s="140"/>
      <c r="G98" s="140"/>
      <c r="H98" s="140"/>
      <c r="I98" s="140"/>
      <c r="J98" s="141">
        <f>J128</f>
        <v>0</v>
      </c>
      <c r="L98" s="137"/>
    </row>
    <row r="99" spans="2:12" s="138" customFormat="1" ht="19.899999999999999" customHeight="1" x14ac:dyDescent="0.2">
      <c r="B99" s="137"/>
      <c r="D99" s="139" t="s">
        <v>124</v>
      </c>
      <c r="E99" s="140"/>
      <c r="F99" s="140"/>
      <c r="G99" s="140"/>
      <c r="H99" s="140"/>
      <c r="I99" s="140"/>
      <c r="J99" s="141">
        <f>J151</f>
        <v>0</v>
      </c>
      <c r="L99" s="137"/>
    </row>
    <row r="100" spans="2:12" s="138" customFormat="1" ht="19.899999999999999" customHeight="1" x14ac:dyDescent="0.2">
      <c r="B100" s="137"/>
      <c r="D100" s="139" t="s">
        <v>1186</v>
      </c>
      <c r="E100" s="140"/>
      <c r="F100" s="140"/>
      <c r="G100" s="140"/>
      <c r="H100" s="140"/>
      <c r="I100" s="140"/>
      <c r="J100" s="141">
        <f>J153</f>
        <v>0</v>
      </c>
      <c r="L100" s="137"/>
    </row>
    <row r="101" spans="2:12" s="138" customFormat="1" ht="19.899999999999999" customHeight="1" x14ac:dyDescent="0.2">
      <c r="B101" s="137"/>
      <c r="D101" s="139" t="s">
        <v>1187</v>
      </c>
      <c r="E101" s="140"/>
      <c r="F101" s="140"/>
      <c r="G101" s="140"/>
      <c r="H101" s="140"/>
      <c r="I101" s="140"/>
      <c r="J101" s="141">
        <f>J156</f>
        <v>0</v>
      </c>
      <c r="L101" s="137"/>
    </row>
    <row r="102" spans="2:12" s="133" customFormat="1" ht="24.95" customHeight="1" x14ac:dyDescent="0.2">
      <c r="B102" s="132"/>
      <c r="D102" s="134" t="s">
        <v>130</v>
      </c>
      <c r="E102" s="135"/>
      <c r="F102" s="135"/>
      <c r="G102" s="135"/>
      <c r="H102" s="135"/>
      <c r="I102" s="135"/>
      <c r="J102" s="136">
        <f>J166</f>
        <v>0</v>
      </c>
      <c r="L102" s="132"/>
    </row>
    <row r="103" spans="2:12" s="138" customFormat="1" ht="19.899999999999999" customHeight="1" x14ac:dyDescent="0.2">
      <c r="B103" s="137"/>
      <c r="D103" s="139" t="s">
        <v>1188</v>
      </c>
      <c r="E103" s="140"/>
      <c r="F103" s="140"/>
      <c r="G103" s="140"/>
      <c r="H103" s="140"/>
      <c r="I103" s="140"/>
      <c r="J103" s="141">
        <f>J167</f>
        <v>0</v>
      </c>
      <c r="L103" s="137"/>
    </row>
    <row r="104" spans="2:12" s="138" customFormat="1" ht="19.899999999999999" customHeight="1" x14ac:dyDescent="0.2">
      <c r="B104" s="137"/>
      <c r="D104" s="139" t="s">
        <v>1189</v>
      </c>
      <c r="E104" s="140"/>
      <c r="F104" s="140"/>
      <c r="G104" s="140"/>
      <c r="H104" s="140"/>
      <c r="I104" s="140"/>
      <c r="J104" s="141">
        <f>J186</f>
        <v>0</v>
      </c>
      <c r="L104" s="137"/>
    </row>
    <row r="105" spans="2:12" s="138" customFormat="1" ht="19.899999999999999" customHeight="1" x14ac:dyDescent="0.2">
      <c r="B105" s="137"/>
      <c r="D105" s="139" t="s">
        <v>1190</v>
      </c>
      <c r="E105" s="140"/>
      <c r="F105" s="140"/>
      <c r="G105" s="140"/>
      <c r="H105" s="140"/>
      <c r="I105" s="140"/>
      <c r="J105" s="141">
        <f>J194</f>
        <v>0</v>
      </c>
      <c r="L105" s="137"/>
    </row>
    <row r="106" spans="2:12" s="133" customFormat="1" ht="24.95" customHeight="1" x14ac:dyDescent="0.2">
      <c r="B106" s="132"/>
      <c r="D106" s="134" t="s">
        <v>1191</v>
      </c>
      <c r="E106" s="135"/>
      <c r="F106" s="135"/>
      <c r="G106" s="135"/>
      <c r="H106" s="135"/>
      <c r="I106" s="135"/>
      <c r="J106" s="136">
        <f>J196</f>
        <v>0</v>
      </c>
      <c r="L106" s="132"/>
    </row>
    <row r="107" spans="2:12" s="52" customFormat="1" ht="21.75" customHeight="1" x14ac:dyDescent="0.2">
      <c r="B107" s="51"/>
      <c r="L107" s="51"/>
    </row>
    <row r="108" spans="2:12" s="52" customFormat="1" ht="6.95" customHeight="1" x14ac:dyDescent="0.2">
      <c r="B108" s="64"/>
      <c r="C108" s="65"/>
      <c r="D108" s="65"/>
      <c r="E108" s="65"/>
      <c r="F108" s="65"/>
      <c r="G108" s="65"/>
      <c r="H108" s="65"/>
      <c r="I108" s="65"/>
      <c r="J108" s="65"/>
      <c r="K108" s="65"/>
      <c r="L108" s="51"/>
    </row>
    <row r="112" spans="2:12" s="52" customFormat="1" ht="6.95" customHeight="1" x14ac:dyDescent="0.2"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51"/>
    </row>
    <row r="113" spans="2:63" s="52" customFormat="1" ht="24.95" customHeight="1" x14ac:dyDescent="0.2">
      <c r="B113" s="51"/>
      <c r="C113" s="43" t="s">
        <v>135</v>
      </c>
      <c r="L113" s="51"/>
    </row>
    <row r="114" spans="2:63" s="52" customFormat="1" ht="6.95" customHeight="1" x14ac:dyDescent="0.2">
      <c r="B114" s="51"/>
      <c r="L114" s="51"/>
    </row>
    <row r="115" spans="2:63" s="52" customFormat="1" ht="12" customHeight="1" x14ac:dyDescent="0.2">
      <c r="B115" s="51"/>
      <c r="C115" s="48" t="s">
        <v>17</v>
      </c>
      <c r="L115" s="51"/>
    </row>
    <row r="116" spans="2:63" s="226" customFormat="1" ht="20.25" customHeight="1" x14ac:dyDescent="0.2">
      <c r="B116" s="225"/>
      <c r="E116" s="267" t="str">
        <f>E7</f>
        <v xml:space="preserve">Generální oprava a úprava pavilonu nosorožců - OPRAVA                            
</v>
      </c>
      <c r="F116" s="268"/>
      <c r="G116" s="268"/>
      <c r="H116" s="268"/>
      <c r="L116" s="225"/>
    </row>
    <row r="117" spans="2:63" s="52" customFormat="1" ht="12" customHeight="1" x14ac:dyDescent="0.2">
      <c r="B117" s="51"/>
      <c r="C117" s="48" t="s">
        <v>114</v>
      </c>
      <c r="L117" s="51"/>
    </row>
    <row r="118" spans="2:63" s="52" customFormat="1" ht="16.5" customHeight="1" x14ac:dyDescent="0.2">
      <c r="B118" s="51"/>
      <c r="E118" s="249" t="str">
        <f>E9</f>
        <v>31 - SO 01 - Zdravotní technika - oprava</v>
      </c>
      <c r="F118" s="266"/>
      <c r="G118" s="266"/>
      <c r="H118" s="266"/>
      <c r="L118" s="51"/>
    </row>
    <row r="119" spans="2:63" s="52" customFormat="1" ht="6.95" customHeight="1" x14ac:dyDescent="0.2">
      <c r="B119" s="51"/>
      <c r="L119" s="51"/>
    </row>
    <row r="120" spans="2:63" s="52" customFormat="1" ht="12" customHeight="1" x14ac:dyDescent="0.2">
      <c r="B120" s="51"/>
      <c r="C120" s="48" t="s">
        <v>21</v>
      </c>
      <c r="F120" s="49" t="str">
        <f>F12</f>
        <v>Dvůr Králové nad Labem</v>
      </c>
      <c r="I120" s="48" t="s">
        <v>23</v>
      </c>
      <c r="J120" s="111" t="str">
        <f>IF(J12="","",J12)</f>
        <v>3. 1. 2023</v>
      </c>
      <c r="L120" s="51"/>
    </row>
    <row r="121" spans="2:63" s="52" customFormat="1" ht="6.95" customHeight="1" x14ac:dyDescent="0.2">
      <c r="B121" s="51"/>
      <c r="L121" s="51"/>
    </row>
    <row r="122" spans="2:63" s="52" customFormat="1" ht="40.15" customHeight="1" x14ac:dyDescent="0.2">
      <c r="B122" s="51"/>
      <c r="C122" s="48" t="s">
        <v>25</v>
      </c>
      <c r="F122" s="49" t="str">
        <f>E15</f>
        <v>ZOO Dvůr Králové a.s., Štefánikova 1029, D.K.n.L.</v>
      </c>
      <c r="I122" s="48" t="s">
        <v>31</v>
      </c>
      <c r="J122" s="128" t="str">
        <f>E21</f>
        <v>Projektis DK s r.o., Legionářská 562, D.K.n.L.</v>
      </c>
      <c r="L122" s="51"/>
    </row>
    <row r="123" spans="2:63" s="52" customFormat="1" ht="15.2" customHeight="1" x14ac:dyDescent="0.2">
      <c r="B123" s="51"/>
      <c r="C123" s="48" t="s">
        <v>29</v>
      </c>
      <c r="F123" s="49" t="str">
        <f>IF(E18="","",E18)</f>
        <v>Vyplň údaj</v>
      </c>
      <c r="I123" s="48" t="s">
        <v>34</v>
      </c>
      <c r="J123" s="128" t="str">
        <f>E24</f>
        <v>ing. V. Švehla</v>
      </c>
      <c r="L123" s="51"/>
    </row>
    <row r="124" spans="2:63" s="52" customFormat="1" ht="10.35" customHeight="1" x14ac:dyDescent="0.2">
      <c r="B124" s="51"/>
      <c r="L124" s="51"/>
    </row>
    <row r="125" spans="2:63" s="146" customFormat="1" ht="29.25" customHeight="1" x14ac:dyDescent="0.2">
      <c r="B125" s="142"/>
      <c r="C125" s="143" t="s">
        <v>136</v>
      </c>
      <c r="D125" s="144" t="s">
        <v>62</v>
      </c>
      <c r="E125" s="144" t="s">
        <v>58</v>
      </c>
      <c r="F125" s="144" t="s">
        <v>59</v>
      </c>
      <c r="G125" s="144" t="s">
        <v>137</v>
      </c>
      <c r="H125" s="144" t="s">
        <v>138</v>
      </c>
      <c r="I125" s="144" t="s">
        <v>139</v>
      </c>
      <c r="J125" s="144" t="s">
        <v>118</v>
      </c>
      <c r="K125" s="145" t="s">
        <v>140</v>
      </c>
      <c r="L125" s="142"/>
      <c r="M125" s="79" t="s">
        <v>1</v>
      </c>
      <c r="N125" s="80" t="s">
        <v>41</v>
      </c>
      <c r="O125" s="80" t="s">
        <v>141</v>
      </c>
      <c r="P125" s="80" t="s">
        <v>142</v>
      </c>
      <c r="Q125" s="80" t="s">
        <v>143</v>
      </c>
      <c r="R125" s="80" t="s">
        <v>144</v>
      </c>
      <c r="S125" s="80" t="s">
        <v>145</v>
      </c>
      <c r="T125" s="81" t="s">
        <v>146</v>
      </c>
    </row>
    <row r="126" spans="2:63" s="52" customFormat="1" ht="22.9" customHeight="1" x14ac:dyDescent="0.25">
      <c r="B126" s="51"/>
      <c r="C126" s="85" t="s">
        <v>147</v>
      </c>
      <c r="J126" s="147">
        <f>BK126</f>
        <v>0</v>
      </c>
      <c r="L126" s="51"/>
      <c r="M126" s="82"/>
      <c r="N126" s="74"/>
      <c r="O126" s="74"/>
      <c r="P126" s="148">
        <f>P127+P166+P196</f>
        <v>0</v>
      </c>
      <c r="Q126" s="74"/>
      <c r="R126" s="148">
        <f>R127+R166+R196</f>
        <v>5.7486199999999998</v>
      </c>
      <c r="S126" s="74"/>
      <c r="T126" s="149">
        <f>T127+T166+T196</f>
        <v>4.2270000000000003</v>
      </c>
      <c r="AT126" s="39" t="s">
        <v>76</v>
      </c>
      <c r="AU126" s="39" t="s">
        <v>120</v>
      </c>
      <c r="BK126" s="150">
        <f>BK127+BK166+BK196</f>
        <v>0</v>
      </c>
    </row>
    <row r="127" spans="2:63" s="152" customFormat="1" ht="25.9" customHeight="1" x14ac:dyDescent="0.2">
      <c r="B127" s="151"/>
      <c r="D127" s="153" t="s">
        <v>76</v>
      </c>
      <c r="E127" s="154" t="s">
        <v>148</v>
      </c>
      <c r="F127" s="154" t="s">
        <v>148</v>
      </c>
      <c r="J127" s="155">
        <f>BK127</f>
        <v>0</v>
      </c>
      <c r="L127" s="151"/>
      <c r="M127" s="156"/>
      <c r="P127" s="157">
        <f>P128+P151+P153+P156</f>
        <v>0</v>
      </c>
      <c r="R127" s="157">
        <f>R128+R151+R153+R156</f>
        <v>4.1828399999999997</v>
      </c>
      <c r="T127" s="158">
        <f>T128+T151+T153+T156</f>
        <v>4.0350000000000001</v>
      </c>
      <c r="AR127" s="153" t="s">
        <v>8</v>
      </c>
      <c r="AT127" s="159" t="s">
        <v>76</v>
      </c>
      <c r="AU127" s="159" t="s">
        <v>77</v>
      </c>
      <c r="AY127" s="153" t="s">
        <v>150</v>
      </c>
      <c r="BK127" s="160">
        <f>BK128+BK151+BK153+BK156</f>
        <v>0</v>
      </c>
    </row>
    <row r="128" spans="2:63" s="152" customFormat="1" ht="22.9" customHeight="1" x14ac:dyDescent="0.2">
      <c r="B128" s="151"/>
      <c r="D128" s="153" t="s">
        <v>76</v>
      </c>
      <c r="E128" s="161" t="s">
        <v>8</v>
      </c>
      <c r="F128" s="161" t="s">
        <v>151</v>
      </c>
      <c r="J128" s="162">
        <f>BK128</f>
        <v>0</v>
      </c>
      <c r="L128" s="151"/>
      <c r="M128" s="156"/>
      <c r="P128" s="157">
        <f>SUM(P129:P150)</f>
        <v>0</v>
      </c>
      <c r="R128" s="157">
        <f>SUM(R129:R150)</f>
        <v>0</v>
      </c>
      <c r="T128" s="158">
        <f>SUM(T129:T150)</f>
        <v>0</v>
      </c>
      <c r="AR128" s="153" t="s">
        <v>8</v>
      </c>
      <c r="AT128" s="159" t="s">
        <v>76</v>
      </c>
      <c r="AU128" s="159" t="s">
        <v>8</v>
      </c>
      <c r="AY128" s="153" t="s">
        <v>150</v>
      </c>
      <c r="BK128" s="160">
        <f>SUM(BK129:BK150)</f>
        <v>0</v>
      </c>
    </row>
    <row r="129" spans="2:65" s="52" customFormat="1" ht="44.25" customHeight="1" x14ac:dyDescent="0.2">
      <c r="B129" s="51"/>
      <c r="C129" s="163" t="s">
        <v>752</v>
      </c>
      <c r="D129" s="163" t="s">
        <v>152</v>
      </c>
      <c r="E129" s="164" t="s">
        <v>1192</v>
      </c>
      <c r="F129" s="165" t="s">
        <v>1193</v>
      </c>
      <c r="G129" s="166" t="s">
        <v>171</v>
      </c>
      <c r="H129" s="167">
        <v>117.2</v>
      </c>
      <c r="I129" s="22"/>
      <c r="J129" s="168">
        <f>ROUND(I129*H129,0)</f>
        <v>0</v>
      </c>
      <c r="K129" s="165" t="s">
        <v>1</v>
      </c>
      <c r="L129" s="51"/>
      <c r="M129" s="169" t="s">
        <v>1</v>
      </c>
      <c r="N129" s="170" t="s">
        <v>42</v>
      </c>
      <c r="P129" s="171">
        <f>O129*H129</f>
        <v>0</v>
      </c>
      <c r="Q129" s="171">
        <v>0</v>
      </c>
      <c r="R129" s="171">
        <f>Q129*H129</f>
        <v>0</v>
      </c>
      <c r="S129" s="171">
        <v>0</v>
      </c>
      <c r="T129" s="172">
        <f>S129*H129</f>
        <v>0</v>
      </c>
      <c r="AR129" s="173" t="s">
        <v>157</v>
      </c>
      <c r="AT129" s="173" t="s">
        <v>152</v>
      </c>
      <c r="AU129" s="173" t="s">
        <v>86</v>
      </c>
      <c r="AY129" s="39" t="s">
        <v>150</v>
      </c>
      <c r="BE129" s="174">
        <f>IF(N129="základní",J129,0)</f>
        <v>0</v>
      </c>
      <c r="BF129" s="174">
        <f>IF(N129="snížená",J129,0)</f>
        <v>0</v>
      </c>
      <c r="BG129" s="174">
        <f>IF(N129="zákl. přenesená",J129,0)</f>
        <v>0</v>
      </c>
      <c r="BH129" s="174">
        <f>IF(N129="sníž. přenesená",J129,0)</f>
        <v>0</v>
      </c>
      <c r="BI129" s="174">
        <f>IF(N129="nulová",J129,0)</f>
        <v>0</v>
      </c>
      <c r="BJ129" s="39" t="s">
        <v>8</v>
      </c>
      <c r="BK129" s="174">
        <f>ROUND(I129*H129,0)</f>
        <v>0</v>
      </c>
      <c r="BL129" s="39" t="s">
        <v>157</v>
      </c>
      <c r="BM129" s="173" t="s">
        <v>1194</v>
      </c>
    </row>
    <row r="130" spans="2:65" s="176" customFormat="1" x14ac:dyDescent="0.2">
      <c r="B130" s="175"/>
      <c r="D130" s="177" t="s">
        <v>159</v>
      </c>
      <c r="E130" s="178" t="s">
        <v>1</v>
      </c>
      <c r="F130" s="179" t="s">
        <v>1415</v>
      </c>
      <c r="H130" s="180">
        <v>117.2</v>
      </c>
      <c r="I130" s="23"/>
      <c r="L130" s="175"/>
      <c r="M130" s="181"/>
      <c r="T130" s="182"/>
      <c r="AT130" s="178" t="s">
        <v>159</v>
      </c>
      <c r="AU130" s="178" t="s">
        <v>86</v>
      </c>
      <c r="AV130" s="176" t="s">
        <v>86</v>
      </c>
      <c r="AW130" s="176" t="s">
        <v>33</v>
      </c>
      <c r="AX130" s="176" t="s">
        <v>77</v>
      </c>
      <c r="AY130" s="178" t="s">
        <v>150</v>
      </c>
    </row>
    <row r="131" spans="2:65" s="191" customFormat="1" x14ac:dyDescent="0.2">
      <c r="B131" s="190"/>
      <c r="D131" s="177" t="s">
        <v>159</v>
      </c>
      <c r="E131" s="192" t="s">
        <v>1</v>
      </c>
      <c r="F131" s="193" t="s">
        <v>167</v>
      </c>
      <c r="H131" s="194">
        <v>117.2</v>
      </c>
      <c r="I131" s="25"/>
      <c r="L131" s="190"/>
      <c r="M131" s="195"/>
      <c r="T131" s="196"/>
      <c r="AT131" s="192" t="s">
        <v>159</v>
      </c>
      <c r="AU131" s="192" t="s">
        <v>86</v>
      </c>
      <c r="AV131" s="191" t="s">
        <v>157</v>
      </c>
      <c r="AW131" s="191" t="s">
        <v>33</v>
      </c>
      <c r="AX131" s="191" t="s">
        <v>8</v>
      </c>
      <c r="AY131" s="192" t="s">
        <v>150</v>
      </c>
    </row>
    <row r="132" spans="2:65" s="52" customFormat="1" ht="37.9" customHeight="1" x14ac:dyDescent="0.2">
      <c r="B132" s="51"/>
      <c r="C132" s="163" t="s">
        <v>8</v>
      </c>
      <c r="D132" s="163" t="s">
        <v>152</v>
      </c>
      <c r="E132" s="164" t="s">
        <v>1195</v>
      </c>
      <c r="F132" s="165" t="s">
        <v>1196</v>
      </c>
      <c r="G132" s="166" t="s">
        <v>171</v>
      </c>
      <c r="H132" s="167">
        <v>4.5</v>
      </c>
      <c r="I132" s="22"/>
      <c r="J132" s="168">
        <f>ROUND(I132*H132,0)</f>
        <v>0</v>
      </c>
      <c r="K132" s="165" t="s">
        <v>1</v>
      </c>
      <c r="L132" s="51"/>
      <c r="M132" s="169" t="s">
        <v>1</v>
      </c>
      <c r="N132" s="170" t="s">
        <v>42</v>
      </c>
      <c r="P132" s="171">
        <f>O132*H132</f>
        <v>0</v>
      </c>
      <c r="Q132" s="171">
        <v>0</v>
      </c>
      <c r="R132" s="171">
        <f>Q132*H132</f>
        <v>0</v>
      </c>
      <c r="S132" s="171">
        <v>0</v>
      </c>
      <c r="T132" s="172">
        <f>S132*H132</f>
        <v>0</v>
      </c>
      <c r="AR132" s="173" t="s">
        <v>157</v>
      </c>
      <c r="AT132" s="173" t="s">
        <v>152</v>
      </c>
      <c r="AU132" s="173" t="s">
        <v>86</v>
      </c>
      <c r="AY132" s="39" t="s">
        <v>150</v>
      </c>
      <c r="BE132" s="174">
        <f>IF(N132="základní",J132,0)</f>
        <v>0</v>
      </c>
      <c r="BF132" s="174">
        <f>IF(N132="snížená",J132,0)</f>
        <v>0</v>
      </c>
      <c r="BG132" s="174">
        <f>IF(N132="zákl. přenesená",J132,0)</f>
        <v>0</v>
      </c>
      <c r="BH132" s="174">
        <f>IF(N132="sníž. přenesená",J132,0)</f>
        <v>0</v>
      </c>
      <c r="BI132" s="174">
        <f>IF(N132="nulová",J132,0)</f>
        <v>0</v>
      </c>
      <c r="BJ132" s="39" t="s">
        <v>8</v>
      </c>
      <c r="BK132" s="174">
        <f>ROUND(I132*H132,0)</f>
        <v>0</v>
      </c>
      <c r="BL132" s="39" t="s">
        <v>157</v>
      </c>
      <c r="BM132" s="173" t="s">
        <v>1197</v>
      </c>
    </row>
    <row r="133" spans="2:65" s="218" customFormat="1" ht="22.5" x14ac:dyDescent="0.2">
      <c r="B133" s="217"/>
      <c r="D133" s="177" t="s">
        <v>159</v>
      </c>
      <c r="E133" s="219" t="s">
        <v>1</v>
      </c>
      <c r="F133" s="220" t="s">
        <v>1419</v>
      </c>
      <c r="H133" s="219" t="s">
        <v>1</v>
      </c>
      <c r="I133" s="28"/>
      <c r="L133" s="217"/>
      <c r="M133" s="221"/>
      <c r="T133" s="222"/>
      <c r="AT133" s="219" t="s">
        <v>159</v>
      </c>
      <c r="AU133" s="219" t="s">
        <v>86</v>
      </c>
      <c r="AV133" s="218" t="s">
        <v>8</v>
      </c>
      <c r="AW133" s="218" t="s">
        <v>33</v>
      </c>
      <c r="AX133" s="218" t="s">
        <v>77</v>
      </c>
      <c r="AY133" s="219" t="s">
        <v>150</v>
      </c>
    </row>
    <row r="134" spans="2:65" s="176" customFormat="1" x14ac:dyDescent="0.2">
      <c r="B134" s="175"/>
      <c r="D134" s="177" t="s">
        <v>159</v>
      </c>
      <c r="E134" s="178" t="s">
        <v>1</v>
      </c>
      <c r="F134" s="179" t="s">
        <v>1198</v>
      </c>
      <c r="H134" s="180">
        <v>4.5</v>
      </c>
      <c r="I134" s="23"/>
      <c r="L134" s="175"/>
      <c r="M134" s="181"/>
      <c r="T134" s="182"/>
      <c r="AT134" s="178" t="s">
        <v>159</v>
      </c>
      <c r="AU134" s="178" t="s">
        <v>86</v>
      </c>
      <c r="AV134" s="176" t="s">
        <v>86</v>
      </c>
      <c r="AW134" s="176" t="s">
        <v>33</v>
      </c>
      <c r="AX134" s="176" t="s">
        <v>8</v>
      </c>
      <c r="AY134" s="178" t="s">
        <v>150</v>
      </c>
    </row>
    <row r="135" spans="2:65" s="52" customFormat="1" ht="62.65" customHeight="1" x14ac:dyDescent="0.2">
      <c r="B135" s="51"/>
      <c r="C135" s="163" t="s">
        <v>86</v>
      </c>
      <c r="D135" s="163" t="s">
        <v>152</v>
      </c>
      <c r="E135" s="164" t="s">
        <v>1199</v>
      </c>
      <c r="F135" s="165" t="s">
        <v>1200</v>
      </c>
      <c r="G135" s="166" t="s">
        <v>171</v>
      </c>
      <c r="H135" s="167">
        <v>27</v>
      </c>
      <c r="I135" s="22"/>
      <c r="J135" s="168">
        <f>ROUND(I135*H135,0)</f>
        <v>0</v>
      </c>
      <c r="K135" s="165" t="s">
        <v>1</v>
      </c>
      <c r="L135" s="51"/>
      <c r="M135" s="169" t="s">
        <v>1</v>
      </c>
      <c r="N135" s="170" t="s">
        <v>42</v>
      </c>
      <c r="P135" s="171">
        <f>O135*H135</f>
        <v>0</v>
      </c>
      <c r="Q135" s="171">
        <v>0</v>
      </c>
      <c r="R135" s="171">
        <f>Q135*H135</f>
        <v>0</v>
      </c>
      <c r="S135" s="171">
        <v>0</v>
      </c>
      <c r="T135" s="172">
        <f>S135*H135</f>
        <v>0</v>
      </c>
      <c r="AR135" s="173" t="s">
        <v>157</v>
      </c>
      <c r="AT135" s="173" t="s">
        <v>152</v>
      </c>
      <c r="AU135" s="173" t="s">
        <v>86</v>
      </c>
      <c r="AY135" s="39" t="s">
        <v>150</v>
      </c>
      <c r="BE135" s="174">
        <f>IF(N135="základní",J135,0)</f>
        <v>0</v>
      </c>
      <c r="BF135" s="174">
        <f>IF(N135="snížená",J135,0)</f>
        <v>0</v>
      </c>
      <c r="BG135" s="174">
        <f>IF(N135="zákl. přenesená",J135,0)</f>
        <v>0</v>
      </c>
      <c r="BH135" s="174">
        <f>IF(N135="sníž. přenesená",J135,0)</f>
        <v>0</v>
      </c>
      <c r="BI135" s="174">
        <f>IF(N135="nulová",J135,0)</f>
        <v>0</v>
      </c>
      <c r="BJ135" s="39" t="s">
        <v>8</v>
      </c>
      <c r="BK135" s="174">
        <f>ROUND(I135*H135,0)</f>
        <v>0</v>
      </c>
      <c r="BL135" s="39" t="s">
        <v>157</v>
      </c>
      <c r="BM135" s="173" t="s">
        <v>1201</v>
      </c>
    </row>
    <row r="136" spans="2:65" s="176" customFormat="1" ht="22.5" x14ac:dyDescent="0.2">
      <c r="B136" s="175"/>
      <c r="D136" s="177" t="s">
        <v>159</v>
      </c>
      <c r="E136" s="178" t="s">
        <v>1</v>
      </c>
      <c r="F136" s="179" t="s">
        <v>1202</v>
      </c>
      <c r="H136" s="180">
        <v>27</v>
      </c>
      <c r="I136" s="23"/>
      <c r="L136" s="175"/>
      <c r="M136" s="181"/>
      <c r="T136" s="182"/>
      <c r="AT136" s="178" t="s">
        <v>159</v>
      </c>
      <c r="AU136" s="178" t="s">
        <v>86</v>
      </c>
      <c r="AV136" s="176" t="s">
        <v>86</v>
      </c>
      <c r="AW136" s="176" t="s">
        <v>33</v>
      </c>
      <c r="AX136" s="176" t="s">
        <v>8</v>
      </c>
      <c r="AY136" s="178" t="s">
        <v>150</v>
      </c>
    </row>
    <row r="137" spans="2:65" s="52" customFormat="1" ht="62.65" customHeight="1" x14ac:dyDescent="0.2">
      <c r="B137" s="51"/>
      <c r="C137" s="163" t="s">
        <v>164</v>
      </c>
      <c r="D137" s="163" t="s">
        <v>152</v>
      </c>
      <c r="E137" s="164" t="s">
        <v>1203</v>
      </c>
      <c r="F137" s="165" t="s">
        <v>1204</v>
      </c>
      <c r="G137" s="166" t="s">
        <v>171</v>
      </c>
      <c r="H137" s="167">
        <v>90.2</v>
      </c>
      <c r="I137" s="22"/>
      <c r="J137" s="168">
        <f>ROUND(I137*H137,0)</f>
        <v>0</v>
      </c>
      <c r="K137" s="165" t="s">
        <v>1</v>
      </c>
      <c r="L137" s="51"/>
      <c r="M137" s="169" t="s">
        <v>1</v>
      </c>
      <c r="N137" s="170" t="s">
        <v>42</v>
      </c>
      <c r="P137" s="171">
        <f>O137*H137</f>
        <v>0</v>
      </c>
      <c r="Q137" s="171">
        <v>0</v>
      </c>
      <c r="R137" s="171">
        <f>Q137*H137</f>
        <v>0</v>
      </c>
      <c r="S137" s="171">
        <v>0</v>
      </c>
      <c r="T137" s="172">
        <f>S137*H137</f>
        <v>0</v>
      </c>
      <c r="AR137" s="173" t="s">
        <v>157</v>
      </c>
      <c r="AT137" s="173" t="s">
        <v>152</v>
      </c>
      <c r="AU137" s="173" t="s">
        <v>86</v>
      </c>
      <c r="AY137" s="39" t="s">
        <v>150</v>
      </c>
      <c r="BE137" s="174">
        <f>IF(N137="základní",J137,0)</f>
        <v>0</v>
      </c>
      <c r="BF137" s="174">
        <f>IF(N137="snížená",J137,0)</f>
        <v>0</v>
      </c>
      <c r="BG137" s="174">
        <f>IF(N137="zákl. přenesená",J137,0)</f>
        <v>0</v>
      </c>
      <c r="BH137" s="174">
        <f>IF(N137="sníž. přenesená",J137,0)</f>
        <v>0</v>
      </c>
      <c r="BI137" s="174">
        <f>IF(N137="nulová",J137,0)</f>
        <v>0</v>
      </c>
      <c r="BJ137" s="39" t="s">
        <v>8</v>
      </c>
      <c r="BK137" s="174">
        <f>ROUND(I137*H137,0)</f>
        <v>0</v>
      </c>
      <c r="BL137" s="39" t="s">
        <v>157</v>
      </c>
      <c r="BM137" s="173" t="s">
        <v>1205</v>
      </c>
    </row>
    <row r="138" spans="2:65" s="218" customFormat="1" ht="22.5" x14ac:dyDescent="0.2">
      <c r="B138" s="217"/>
      <c r="D138" s="177" t="s">
        <v>159</v>
      </c>
      <c r="E138" s="219" t="s">
        <v>1</v>
      </c>
      <c r="F138" s="220" t="s">
        <v>1206</v>
      </c>
      <c r="H138" s="219" t="s">
        <v>1</v>
      </c>
      <c r="I138" s="28"/>
      <c r="L138" s="217"/>
      <c r="M138" s="221"/>
      <c r="T138" s="222"/>
      <c r="AT138" s="219" t="s">
        <v>159</v>
      </c>
      <c r="AU138" s="219" t="s">
        <v>86</v>
      </c>
      <c r="AV138" s="218" t="s">
        <v>8</v>
      </c>
      <c r="AW138" s="218" t="s">
        <v>33</v>
      </c>
      <c r="AX138" s="218" t="s">
        <v>77</v>
      </c>
      <c r="AY138" s="219" t="s">
        <v>150</v>
      </c>
    </row>
    <row r="139" spans="2:65" s="176" customFormat="1" x14ac:dyDescent="0.2">
      <c r="B139" s="175"/>
      <c r="D139" s="177" t="s">
        <v>159</v>
      </c>
      <c r="E139" s="178" t="s">
        <v>1</v>
      </c>
      <c r="F139" s="179" t="s">
        <v>1207</v>
      </c>
      <c r="H139" s="180">
        <v>117.2</v>
      </c>
      <c r="I139" s="23"/>
      <c r="L139" s="175"/>
      <c r="M139" s="181"/>
      <c r="T139" s="182"/>
      <c r="AT139" s="178" t="s">
        <v>159</v>
      </c>
      <c r="AU139" s="178" t="s">
        <v>86</v>
      </c>
      <c r="AV139" s="176" t="s">
        <v>86</v>
      </c>
      <c r="AW139" s="176" t="s">
        <v>33</v>
      </c>
      <c r="AX139" s="176" t="s">
        <v>77</v>
      </c>
      <c r="AY139" s="178" t="s">
        <v>150</v>
      </c>
    </row>
    <row r="140" spans="2:65" s="176" customFormat="1" x14ac:dyDescent="0.2">
      <c r="B140" s="175"/>
      <c r="D140" s="177" t="s">
        <v>159</v>
      </c>
      <c r="E140" s="178" t="s">
        <v>1</v>
      </c>
      <c r="F140" s="179" t="s">
        <v>1208</v>
      </c>
      <c r="H140" s="180">
        <v>-27</v>
      </c>
      <c r="I140" s="23"/>
      <c r="L140" s="175"/>
      <c r="M140" s="181"/>
      <c r="T140" s="182"/>
      <c r="AT140" s="178" t="s">
        <v>159</v>
      </c>
      <c r="AU140" s="178" t="s">
        <v>86</v>
      </c>
      <c r="AV140" s="176" t="s">
        <v>86</v>
      </c>
      <c r="AW140" s="176" t="s">
        <v>33</v>
      </c>
      <c r="AX140" s="176" t="s">
        <v>77</v>
      </c>
      <c r="AY140" s="178" t="s">
        <v>150</v>
      </c>
    </row>
    <row r="141" spans="2:65" s="191" customFormat="1" x14ac:dyDescent="0.2">
      <c r="B141" s="190"/>
      <c r="D141" s="177" t="s">
        <v>159</v>
      </c>
      <c r="E141" s="192" t="s">
        <v>1</v>
      </c>
      <c r="F141" s="193" t="s">
        <v>167</v>
      </c>
      <c r="H141" s="194">
        <v>90.2</v>
      </c>
      <c r="I141" s="25"/>
      <c r="L141" s="190"/>
      <c r="M141" s="195"/>
      <c r="T141" s="196"/>
      <c r="AT141" s="192" t="s">
        <v>159</v>
      </c>
      <c r="AU141" s="192" t="s">
        <v>86</v>
      </c>
      <c r="AV141" s="191" t="s">
        <v>157</v>
      </c>
      <c r="AW141" s="191" t="s">
        <v>33</v>
      </c>
      <c r="AX141" s="191" t="s">
        <v>8</v>
      </c>
      <c r="AY141" s="192" t="s">
        <v>150</v>
      </c>
    </row>
    <row r="142" spans="2:65" s="52" customFormat="1" ht="44.25" customHeight="1" x14ac:dyDescent="0.2">
      <c r="B142" s="51"/>
      <c r="C142" s="163" t="s">
        <v>157</v>
      </c>
      <c r="D142" s="163" t="s">
        <v>152</v>
      </c>
      <c r="E142" s="164" t="s">
        <v>1209</v>
      </c>
      <c r="F142" s="165" t="s">
        <v>1210</v>
      </c>
      <c r="G142" s="166" t="s">
        <v>171</v>
      </c>
      <c r="H142" s="167">
        <v>27</v>
      </c>
      <c r="I142" s="22"/>
      <c r="J142" s="168">
        <f>ROUND(I142*H142,0)</f>
        <v>0</v>
      </c>
      <c r="K142" s="165" t="s">
        <v>1</v>
      </c>
      <c r="L142" s="51"/>
      <c r="M142" s="169" t="s">
        <v>1</v>
      </c>
      <c r="N142" s="170" t="s">
        <v>42</v>
      </c>
      <c r="P142" s="171">
        <f>O142*H142</f>
        <v>0</v>
      </c>
      <c r="Q142" s="171">
        <v>0</v>
      </c>
      <c r="R142" s="171">
        <f>Q142*H142</f>
        <v>0</v>
      </c>
      <c r="S142" s="171">
        <v>0</v>
      </c>
      <c r="T142" s="172">
        <f>S142*H142</f>
        <v>0</v>
      </c>
      <c r="AR142" s="173" t="s">
        <v>157</v>
      </c>
      <c r="AT142" s="173" t="s">
        <v>152</v>
      </c>
      <c r="AU142" s="173" t="s">
        <v>86</v>
      </c>
      <c r="AY142" s="39" t="s">
        <v>150</v>
      </c>
      <c r="BE142" s="174">
        <f>IF(N142="základní",J142,0)</f>
        <v>0</v>
      </c>
      <c r="BF142" s="174">
        <f>IF(N142="snížená",J142,0)</f>
        <v>0</v>
      </c>
      <c r="BG142" s="174">
        <f>IF(N142="zákl. přenesená",J142,0)</f>
        <v>0</v>
      </c>
      <c r="BH142" s="174">
        <f>IF(N142="sníž. přenesená",J142,0)</f>
        <v>0</v>
      </c>
      <c r="BI142" s="174">
        <f>IF(N142="nulová",J142,0)</f>
        <v>0</v>
      </c>
      <c r="BJ142" s="39" t="s">
        <v>8</v>
      </c>
      <c r="BK142" s="174">
        <f>ROUND(I142*H142,0)</f>
        <v>0</v>
      </c>
      <c r="BL142" s="39" t="s">
        <v>157</v>
      </c>
      <c r="BM142" s="173" t="s">
        <v>1211</v>
      </c>
    </row>
    <row r="143" spans="2:65" s="176" customFormat="1" ht="22.5" x14ac:dyDescent="0.2">
      <c r="B143" s="175"/>
      <c r="D143" s="177" t="s">
        <v>159</v>
      </c>
      <c r="E143" s="178" t="s">
        <v>1</v>
      </c>
      <c r="F143" s="179" t="s">
        <v>1212</v>
      </c>
      <c r="H143" s="180">
        <v>27</v>
      </c>
      <c r="I143" s="23"/>
      <c r="L143" s="175"/>
      <c r="M143" s="181"/>
      <c r="T143" s="182"/>
      <c r="AT143" s="178" t="s">
        <v>159</v>
      </c>
      <c r="AU143" s="178" t="s">
        <v>86</v>
      </c>
      <c r="AV143" s="176" t="s">
        <v>86</v>
      </c>
      <c r="AW143" s="176" t="s">
        <v>33</v>
      </c>
      <c r="AX143" s="176" t="s">
        <v>8</v>
      </c>
      <c r="AY143" s="178" t="s">
        <v>150</v>
      </c>
    </row>
    <row r="144" spans="2:65" s="52" customFormat="1" ht="44.25" customHeight="1" x14ac:dyDescent="0.2">
      <c r="B144" s="51"/>
      <c r="C144" s="163" t="s">
        <v>255</v>
      </c>
      <c r="D144" s="163" t="s">
        <v>152</v>
      </c>
      <c r="E144" s="164" t="s">
        <v>1213</v>
      </c>
      <c r="F144" s="165" t="s">
        <v>470</v>
      </c>
      <c r="G144" s="166" t="s">
        <v>201</v>
      </c>
      <c r="H144" s="167">
        <v>48.6</v>
      </c>
      <c r="I144" s="22"/>
      <c r="J144" s="168">
        <f>ROUND(I144*H144,0)</f>
        <v>0</v>
      </c>
      <c r="K144" s="165" t="s">
        <v>1</v>
      </c>
      <c r="L144" s="51"/>
      <c r="M144" s="169" t="s">
        <v>1</v>
      </c>
      <c r="N144" s="170" t="s">
        <v>42</v>
      </c>
      <c r="P144" s="171">
        <f>O144*H144</f>
        <v>0</v>
      </c>
      <c r="Q144" s="171">
        <v>0</v>
      </c>
      <c r="R144" s="171">
        <f>Q144*H144</f>
        <v>0</v>
      </c>
      <c r="S144" s="171">
        <v>0</v>
      </c>
      <c r="T144" s="172">
        <f>S144*H144</f>
        <v>0</v>
      </c>
      <c r="AR144" s="173" t="s">
        <v>157</v>
      </c>
      <c r="AT144" s="173" t="s">
        <v>152</v>
      </c>
      <c r="AU144" s="173" t="s">
        <v>86</v>
      </c>
      <c r="AY144" s="39" t="s">
        <v>150</v>
      </c>
      <c r="BE144" s="174">
        <f>IF(N144="základní",J144,0)</f>
        <v>0</v>
      </c>
      <c r="BF144" s="174">
        <f>IF(N144="snížená",J144,0)</f>
        <v>0</v>
      </c>
      <c r="BG144" s="174">
        <f>IF(N144="zákl. přenesená",J144,0)</f>
        <v>0</v>
      </c>
      <c r="BH144" s="174">
        <f>IF(N144="sníž. přenesená",J144,0)</f>
        <v>0</v>
      </c>
      <c r="BI144" s="174">
        <f>IF(N144="nulová",J144,0)</f>
        <v>0</v>
      </c>
      <c r="BJ144" s="39" t="s">
        <v>8</v>
      </c>
      <c r="BK144" s="174">
        <f>ROUND(I144*H144,0)</f>
        <v>0</v>
      </c>
      <c r="BL144" s="39" t="s">
        <v>157</v>
      </c>
      <c r="BM144" s="173" t="s">
        <v>1214</v>
      </c>
    </row>
    <row r="145" spans="2:65" s="176" customFormat="1" ht="22.5" x14ac:dyDescent="0.2">
      <c r="B145" s="175"/>
      <c r="D145" s="177" t="s">
        <v>159</v>
      </c>
      <c r="E145" s="178" t="s">
        <v>1</v>
      </c>
      <c r="F145" s="179" t="s">
        <v>1215</v>
      </c>
      <c r="H145" s="180">
        <v>48.6</v>
      </c>
      <c r="I145" s="23"/>
      <c r="L145" s="175"/>
      <c r="M145" s="181"/>
      <c r="T145" s="182"/>
      <c r="AT145" s="178" t="s">
        <v>159</v>
      </c>
      <c r="AU145" s="178" t="s">
        <v>86</v>
      </c>
      <c r="AV145" s="176" t="s">
        <v>86</v>
      </c>
      <c r="AW145" s="176" t="s">
        <v>33</v>
      </c>
      <c r="AX145" s="176" t="s">
        <v>8</v>
      </c>
      <c r="AY145" s="178" t="s">
        <v>150</v>
      </c>
    </row>
    <row r="146" spans="2:65" s="52" customFormat="1" ht="44.25" customHeight="1" x14ac:dyDescent="0.2">
      <c r="B146" s="51"/>
      <c r="C146" s="163" t="s">
        <v>92</v>
      </c>
      <c r="D146" s="163" t="s">
        <v>152</v>
      </c>
      <c r="E146" s="164" t="s">
        <v>1216</v>
      </c>
      <c r="F146" s="165" t="s">
        <v>1217</v>
      </c>
      <c r="G146" s="166" t="s">
        <v>171</v>
      </c>
      <c r="H146" s="167">
        <v>90.2</v>
      </c>
      <c r="I146" s="22"/>
      <c r="J146" s="168">
        <f>ROUND(I146*H146,0)</f>
        <v>0</v>
      </c>
      <c r="K146" s="165" t="s">
        <v>1</v>
      </c>
      <c r="L146" s="51"/>
      <c r="M146" s="169" t="s">
        <v>1</v>
      </c>
      <c r="N146" s="170" t="s">
        <v>42</v>
      </c>
      <c r="P146" s="171">
        <f>O146*H146</f>
        <v>0</v>
      </c>
      <c r="Q146" s="171">
        <v>0</v>
      </c>
      <c r="R146" s="171">
        <f>Q146*H146</f>
        <v>0</v>
      </c>
      <c r="S146" s="171">
        <v>0</v>
      </c>
      <c r="T146" s="172">
        <f>S146*H146</f>
        <v>0</v>
      </c>
      <c r="AR146" s="173" t="s">
        <v>157</v>
      </c>
      <c r="AT146" s="173" t="s">
        <v>152</v>
      </c>
      <c r="AU146" s="173" t="s">
        <v>86</v>
      </c>
      <c r="AY146" s="39" t="s">
        <v>150</v>
      </c>
      <c r="BE146" s="174">
        <f>IF(N146="základní",J146,0)</f>
        <v>0</v>
      </c>
      <c r="BF146" s="174">
        <f>IF(N146="snížená",J146,0)</f>
        <v>0</v>
      </c>
      <c r="BG146" s="174">
        <f>IF(N146="zákl. přenesená",J146,0)</f>
        <v>0</v>
      </c>
      <c r="BH146" s="174">
        <f>IF(N146="sníž. přenesená",J146,0)</f>
        <v>0</v>
      </c>
      <c r="BI146" s="174">
        <f>IF(N146="nulová",J146,0)</f>
        <v>0</v>
      </c>
      <c r="BJ146" s="39" t="s">
        <v>8</v>
      </c>
      <c r="BK146" s="174">
        <f>ROUND(I146*H146,0)</f>
        <v>0</v>
      </c>
      <c r="BL146" s="39" t="s">
        <v>157</v>
      </c>
      <c r="BM146" s="173" t="s">
        <v>1218</v>
      </c>
    </row>
    <row r="147" spans="2:65" s="218" customFormat="1" ht="22.5" x14ac:dyDescent="0.2">
      <c r="B147" s="217"/>
      <c r="D147" s="177" t="s">
        <v>159</v>
      </c>
      <c r="E147" s="219" t="s">
        <v>1</v>
      </c>
      <c r="F147" s="220" t="s">
        <v>1219</v>
      </c>
      <c r="H147" s="219" t="s">
        <v>1</v>
      </c>
      <c r="I147" s="28"/>
      <c r="L147" s="217"/>
      <c r="M147" s="221"/>
      <c r="T147" s="222"/>
      <c r="AT147" s="219" t="s">
        <v>159</v>
      </c>
      <c r="AU147" s="219" t="s">
        <v>86</v>
      </c>
      <c r="AV147" s="218" t="s">
        <v>8</v>
      </c>
      <c r="AW147" s="218" t="s">
        <v>33</v>
      </c>
      <c r="AX147" s="218" t="s">
        <v>77</v>
      </c>
      <c r="AY147" s="219" t="s">
        <v>150</v>
      </c>
    </row>
    <row r="148" spans="2:65" s="176" customFormat="1" x14ac:dyDescent="0.2">
      <c r="B148" s="175"/>
      <c r="D148" s="177" t="s">
        <v>159</v>
      </c>
      <c r="E148" s="178" t="s">
        <v>1</v>
      </c>
      <c r="F148" s="179" t="s">
        <v>1220</v>
      </c>
      <c r="H148" s="180">
        <v>117.2</v>
      </c>
      <c r="I148" s="23"/>
      <c r="L148" s="175"/>
      <c r="M148" s="181"/>
      <c r="T148" s="182"/>
      <c r="AT148" s="178" t="s">
        <v>159</v>
      </c>
      <c r="AU148" s="178" t="s">
        <v>86</v>
      </c>
      <c r="AV148" s="176" t="s">
        <v>86</v>
      </c>
      <c r="AW148" s="176" t="s">
        <v>33</v>
      </c>
      <c r="AX148" s="176" t="s">
        <v>77</v>
      </c>
      <c r="AY148" s="178" t="s">
        <v>150</v>
      </c>
    </row>
    <row r="149" spans="2:65" s="176" customFormat="1" ht="22.5" x14ac:dyDescent="0.2">
      <c r="B149" s="175"/>
      <c r="D149" s="177" t="s">
        <v>159</v>
      </c>
      <c r="E149" s="178" t="s">
        <v>1</v>
      </c>
      <c r="F149" s="179" t="s">
        <v>1221</v>
      </c>
      <c r="H149" s="180">
        <v>-27</v>
      </c>
      <c r="I149" s="23"/>
      <c r="L149" s="175"/>
      <c r="M149" s="181"/>
      <c r="T149" s="182"/>
      <c r="AT149" s="178" t="s">
        <v>159</v>
      </c>
      <c r="AU149" s="178" t="s">
        <v>86</v>
      </c>
      <c r="AV149" s="176" t="s">
        <v>86</v>
      </c>
      <c r="AW149" s="176" t="s">
        <v>33</v>
      </c>
      <c r="AX149" s="176" t="s">
        <v>77</v>
      </c>
      <c r="AY149" s="178" t="s">
        <v>150</v>
      </c>
    </row>
    <row r="150" spans="2:65" s="191" customFormat="1" x14ac:dyDescent="0.2">
      <c r="B150" s="190"/>
      <c r="D150" s="177" t="s">
        <v>159</v>
      </c>
      <c r="E150" s="192" t="s">
        <v>1</v>
      </c>
      <c r="F150" s="193" t="s">
        <v>167</v>
      </c>
      <c r="H150" s="194">
        <v>90.2</v>
      </c>
      <c r="I150" s="25"/>
      <c r="L150" s="190"/>
      <c r="M150" s="195"/>
      <c r="T150" s="196"/>
      <c r="AT150" s="192" t="s">
        <v>159</v>
      </c>
      <c r="AU150" s="192" t="s">
        <v>86</v>
      </c>
      <c r="AV150" s="191" t="s">
        <v>157</v>
      </c>
      <c r="AW150" s="191" t="s">
        <v>33</v>
      </c>
      <c r="AX150" s="191" t="s">
        <v>8</v>
      </c>
      <c r="AY150" s="192" t="s">
        <v>150</v>
      </c>
    </row>
    <row r="151" spans="2:65" s="152" customFormat="1" ht="22.9" customHeight="1" x14ac:dyDescent="0.2">
      <c r="B151" s="151"/>
      <c r="D151" s="153" t="s">
        <v>76</v>
      </c>
      <c r="E151" s="161" t="s">
        <v>164</v>
      </c>
      <c r="F151" s="161" t="s">
        <v>250</v>
      </c>
      <c r="I151" s="21"/>
      <c r="J151" s="162">
        <f>BK151</f>
        <v>0</v>
      </c>
      <c r="L151" s="151"/>
      <c r="M151" s="156"/>
      <c r="P151" s="157">
        <f>P152</f>
        <v>0</v>
      </c>
      <c r="R151" s="157">
        <f>R152</f>
        <v>0</v>
      </c>
      <c r="T151" s="158">
        <f>T152</f>
        <v>0</v>
      </c>
      <c r="AR151" s="153" t="s">
        <v>8</v>
      </c>
      <c r="AT151" s="159" t="s">
        <v>76</v>
      </c>
      <c r="AU151" s="159" t="s">
        <v>8</v>
      </c>
      <c r="AY151" s="153" t="s">
        <v>150</v>
      </c>
      <c r="BK151" s="160">
        <f>BK152</f>
        <v>0</v>
      </c>
    </row>
    <row r="152" spans="2:65" s="52" customFormat="1" ht="21.75" customHeight="1" x14ac:dyDescent="0.2">
      <c r="B152" s="51"/>
      <c r="C152" s="163" t="s">
        <v>626</v>
      </c>
      <c r="D152" s="163" t="s">
        <v>152</v>
      </c>
      <c r="E152" s="164" t="s">
        <v>1222</v>
      </c>
      <c r="F152" s="165" t="s">
        <v>1223</v>
      </c>
      <c r="G152" s="166" t="s">
        <v>323</v>
      </c>
      <c r="H152" s="167">
        <v>20</v>
      </c>
      <c r="I152" s="22"/>
      <c r="J152" s="168">
        <f>ROUND(I152*H152,0)</f>
        <v>0</v>
      </c>
      <c r="K152" s="165" t="s">
        <v>1224</v>
      </c>
      <c r="L152" s="51"/>
      <c r="M152" s="169" t="s">
        <v>1</v>
      </c>
      <c r="N152" s="170" t="s">
        <v>42</v>
      </c>
      <c r="P152" s="171">
        <f>O152*H152</f>
        <v>0</v>
      </c>
      <c r="Q152" s="171">
        <v>0</v>
      </c>
      <c r="R152" s="171">
        <f>Q152*H152</f>
        <v>0</v>
      </c>
      <c r="S152" s="171">
        <v>0</v>
      </c>
      <c r="T152" s="172">
        <f>S152*H152</f>
        <v>0</v>
      </c>
      <c r="AR152" s="173" t="s">
        <v>157</v>
      </c>
      <c r="AT152" s="173" t="s">
        <v>152</v>
      </c>
      <c r="AU152" s="173" t="s">
        <v>86</v>
      </c>
      <c r="AY152" s="39" t="s">
        <v>150</v>
      </c>
      <c r="BE152" s="174">
        <f>IF(N152="základní",J152,0)</f>
        <v>0</v>
      </c>
      <c r="BF152" s="174">
        <f>IF(N152="snížená",J152,0)</f>
        <v>0</v>
      </c>
      <c r="BG152" s="174">
        <f>IF(N152="zákl. přenesená",J152,0)</f>
        <v>0</v>
      </c>
      <c r="BH152" s="174">
        <f>IF(N152="sníž. přenesená",J152,0)</f>
        <v>0</v>
      </c>
      <c r="BI152" s="174">
        <f>IF(N152="nulová",J152,0)</f>
        <v>0</v>
      </c>
      <c r="BJ152" s="39" t="s">
        <v>8</v>
      </c>
      <c r="BK152" s="174">
        <f>ROUND(I152*H152,0)</f>
        <v>0</v>
      </c>
      <c r="BL152" s="39" t="s">
        <v>157</v>
      </c>
      <c r="BM152" s="173" t="s">
        <v>1225</v>
      </c>
    </row>
    <row r="153" spans="2:65" s="152" customFormat="1" ht="22.9" customHeight="1" x14ac:dyDescent="0.2">
      <c r="B153" s="151"/>
      <c r="D153" s="153" t="s">
        <v>76</v>
      </c>
      <c r="E153" s="161" t="s">
        <v>157</v>
      </c>
      <c r="F153" s="161" t="s">
        <v>1226</v>
      </c>
      <c r="I153" s="21"/>
      <c r="J153" s="162">
        <f>BK153</f>
        <v>0</v>
      </c>
      <c r="L153" s="151"/>
      <c r="M153" s="156"/>
      <c r="P153" s="157">
        <f>SUM(P154:P155)</f>
        <v>0</v>
      </c>
      <c r="R153" s="157">
        <f>SUM(R154:R155)</f>
        <v>0</v>
      </c>
      <c r="T153" s="158">
        <f>SUM(T154:T155)</f>
        <v>0</v>
      </c>
      <c r="AR153" s="153" t="s">
        <v>8</v>
      </c>
      <c r="AT153" s="159" t="s">
        <v>76</v>
      </c>
      <c r="AU153" s="159" t="s">
        <v>8</v>
      </c>
      <c r="AY153" s="153" t="s">
        <v>150</v>
      </c>
      <c r="BK153" s="160">
        <f>SUM(BK154:BK155)</f>
        <v>0</v>
      </c>
    </row>
    <row r="154" spans="2:65" s="52" customFormat="1" ht="24.2" customHeight="1" x14ac:dyDescent="0.2">
      <c r="B154" s="51"/>
      <c r="C154" s="163" t="s">
        <v>168</v>
      </c>
      <c r="D154" s="163" t="s">
        <v>152</v>
      </c>
      <c r="E154" s="164" t="s">
        <v>1227</v>
      </c>
      <c r="F154" s="165" t="s">
        <v>1228</v>
      </c>
      <c r="G154" s="166" t="s">
        <v>171</v>
      </c>
      <c r="H154" s="167">
        <v>27</v>
      </c>
      <c r="I154" s="22"/>
      <c r="J154" s="168">
        <f>ROUND(I154*H154,0)</f>
        <v>0</v>
      </c>
      <c r="K154" s="165" t="s">
        <v>1</v>
      </c>
      <c r="L154" s="51"/>
      <c r="M154" s="169" t="s">
        <v>1</v>
      </c>
      <c r="N154" s="170" t="s">
        <v>42</v>
      </c>
      <c r="P154" s="171">
        <f>O154*H154</f>
        <v>0</v>
      </c>
      <c r="Q154" s="171">
        <v>0</v>
      </c>
      <c r="R154" s="171">
        <f>Q154*H154</f>
        <v>0</v>
      </c>
      <c r="S154" s="171">
        <v>0</v>
      </c>
      <c r="T154" s="172">
        <f>S154*H154</f>
        <v>0</v>
      </c>
      <c r="AR154" s="173" t="s">
        <v>157</v>
      </c>
      <c r="AT154" s="173" t="s">
        <v>152</v>
      </c>
      <c r="AU154" s="173" t="s">
        <v>86</v>
      </c>
      <c r="AY154" s="39" t="s">
        <v>150</v>
      </c>
      <c r="BE154" s="174">
        <f>IF(N154="základní",J154,0)</f>
        <v>0</v>
      </c>
      <c r="BF154" s="174">
        <f>IF(N154="snížená",J154,0)</f>
        <v>0</v>
      </c>
      <c r="BG154" s="174">
        <f>IF(N154="zákl. přenesená",J154,0)</f>
        <v>0</v>
      </c>
      <c r="BH154" s="174">
        <f>IF(N154="sníž. přenesená",J154,0)</f>
        <v>0</v>
      </c>
      <c r="BI154" s="174">
        <f>IF(N154="nulová",J154,0)</f>
        <v>0</v>
      </c>
      <c r="BJ154" s="39" t="s">
        <v>8</v>
      </c>
      <c r="BK154" s="174">
        <f>ROUND(I154*H154,0)</f>
        <v>0</v>
      </c>
      <c r="BL154" s="39" t="s">
        <v>157</v>
      </c>
      <c r="BM154" s="173" t="s">
        <v>1229</v>
      </c>
    </row>
    <row r="155" spans="2:65" s="176" customFormat="1" ht="22.5" x14ac:dyDescent="0.2">
      <c r="B155" s="175"/>
      <c r="D155" s="177" t="s">
        <v>159</v>
      </c>
      <c r="E155" s="178" t="s">
        <v>1</v>
      </c>
      <c r="F155" s="179" t="s">
        <v>1420</v>
      </c>
      <c r="H155" s="180">
        <v>27</v>
      </c>
      <c r="I155" s="23"/>
      <c r="L155" s="175"/>
      <c r="M155" s="181"/>
      <c r="T155" s="182"/>
      <c r="AT155" s="178" t="s">
        <v>159</v>
      </c>
      <c r="AU155" s="178" t="s">
        <v>86</v>
      </c>
      <c r="AV155" s="176" t="s">
        <v>86</v>
      </c>
      <c r="AW155" s="176" t="s">
        <v>33</v>
      </c>
      <c r="AX155" s="176" t="s">
        <v>8</v>
      </c>
      <c r="AY155" s="178" t="s">
        <v>150</v>
      </c>
    </row>
    <row r="156" spans="2:65" s="152" customFormat="1" ht="22.9" customHeight="1" x14ac:dyDescent="0.2">
      <c r="B156" s="151"/>
      <c r="D156" s="153" t="s">
        <v>76</v>
      </c>
      <c r="E156" s="161" t="s">
        <v>168</v>
      </c>
      <c r="F156" s="161" t="s">
        <v>1230</v>
      </c>
      <c r="I156" s="21"/>
      <c r="J156" s="162">
        <f>BK156</f>
        <v>0</v>
      </c>
      <c r="L156" s="151"/>
      <c r="M156" s="156"/>
      <c r="P156" s="157">
        <f>SUM(P157:P165)</f>
        <v>0</v>
      </c>
      <c r="R156" s="157">
        <f>SUM(R157:R165)</f>
        <v>4.1828399999999997</v>
      </c>
      <c r="T156" s="158">
        <f>SUM(T157:T165)</f>
        <v>4.0350000000000001</v>
      </c>
      <c r="AR156" s="153" t="s">
        <v>8</v>
      </c>
      <c r="AT156" s="159" t="s">
        <v>76</v>
      </c>
      <c r="AU156" s="159" t="s">
        <v>8</v>
      </c>
      <c r="AY156" s="153" t="s">
        <v>150</v>
      </c>
      <c r="BK156" s="160">
        <f>SUM(BK157:BK165)</f>
        <v>0</v>
      </c>
    </row>
    <row r="157" spans="2:65" s="52" customFormat="1" ht="21.75" customHeight="1" x14ac:dyDescent="0.2">
      <c r="B157" s="51"/>
      <c r="C157" s="163" t="s">
        <v>761</v>
      </c>
      <c r="D157" s="163" t="s">
        <v>152</v>
      </c>
      <c r="E157" s="164" t="s">
        <v>1413</v>
      </c>
      <c r="F157" s="165" t="s">
        <v>1422</v>
      </c>
      <c r="G157" s="166" t="s">
        <v>323</v>
      </c>
      <c r="H157" s="167">
        <v>231</v>
      </c>
      <c r="I157" s="22"/>
      <c r="J157" s="168">
        <f t="shared" ref="J157:J165" si="0">ROUND(I157*H157,0)</f>
        <v>0</v>
      </c>
      <c r="K157" s="165"/>
      <c r="L157" s="51"/>
      <c r="M157" s="169" t="s">
        <v>1</v>
      </c>
      <c r="N157" s="170" t="s">
        <v>42</v>
      </c>
      <c r="P157" s="171">
        <f t="shared" ref="P157:P165" si="1">O157*H157</f>
        <v>0</v>
      </c>
      <c r="Q157" s="171">
        <v>0</v>
      </c>
      <c r="R157" s="171">
        <f t="shared" ref="R157:R165" si="2">Q157*H157</f>
        <v>0</v>
      </c>
      <c r="S157" s="171">
        <v>5.0000000000000001E-3</v>
      </c>
      <c r="T157" s="172">
        <f t="shared" ref="T157:T165" si="3">S157*H157</f>
        <v>1.155</v>
      </c>
      <c r="AR157" s="173" t="s">
        <v>157</v>
      </c>
      <c r="AT157" s="173" t="s">
        <v>152</v>
      </c>
      <c r="AU157" s="173" t="s">
        <v>86</v>
      </c>
      <c r="AY157" s="39" t="s">
        <v>150</v>
      </c>
      <c r="BE157" s="174">
        <f t="shared" ref="BE157:BE165" si="4">IF(N157="základní",J157,0)</f>
        <v>0</v>
      </c>
      <c r="BF157" s="174">
        <f t="shared" ref="BF157:BF165" si="5">IF(N157="snížená",J157,0)</f>
        <v>0</v>
      </c>
      <c r="BG157" s="174">
        <f t="shared" ref="BG157:BG165" si="6">IF(N157="zákl. přenesená",J157,0)</f>
        <v>0</v>
      </c>
      <c r="BH157" s="174">
        <f t="shared" ref="BH157:BH165" si="7">IF(N157="sníž. přenesená",J157,0)</f>
        <v>0</v>
      </c>
      <c r="BI157" s="174">
        <f t="shared" ref="BI157:BI165" si="8">IF(N157="nulová",J157,0)</f>
        <v>0</v>
      </c>
      <c r="BJ157" s="39" t="s">
        <v>8</v>
      </c>
      <c r="BK157" s="174">
        <f t="shared" ref="BK157:BK165" si="9">ROUND(I157*H157,0)</f>
        <v>0</v>
      </c>
      <c r="BL157" s="39" t="s">
        <v>157</v>
      </c>
      <c r="BM157" s="173" t="s">
        <v>1231</v>
      </c>
    </row>
    <row r="158" spans="2:65" s="52" customFormat="1" ht="24.2" customHeight="1" x14ac:dyDescent="0.2">
      <c r="B158" s="51"/>
      <c r="C158" s="163" t="s">
        <v>340</v>
      </c>
      <c r="D158" s="163" t="s">
        <v>152</v>
      </c>
      <c r="E158" s="164" t="s">
        <v>1232</v>
      </c>
      <c r="F158" s="165" t="s">
        <v>1233</v>
      </c>
      <c r="G158" s="166" t="s">
        <v>171</v>
      </c>
      <c r="H158" s="167">
        <v>1</v>
      </c>
      <c r="I158" s="22"/>
      <c r="J158" s="168">
        <f t="shared" si="0"/>
        <v>0</v>
      </c>
      <c r="K158" s="165" t="s">
        <v>156</v>
      </c>
      <c r="L158" s="51"/>
      <c r="M158" s="169" t="s">
        <v>1</v>
      </c>
      <c r="N158" s="170" t="s">
        <v>42</v>
      </c>
      <c r="P158" s="171">
        <f t="shared" si="1"/>
        <v>0</v>
      </c>
      <c r="Q158" s="171">
        <v>0</v>
      </c>
      <c r="R158" s="171">
        <f t="shared" si="2"/>
        <v>0</v>
      </c>
      <c r="S158" s="171">
        <v>1.92</v>
      </c>
      <c r="T158" s="172">
        <f t="shared" si="3"/>
        <v>1.92</v>
      </c>
      <c r="AR158" s="173" t="s">
        <v>157</v>
      </c>
      <c r="AT158" s="173" t="s">
        <v>152</v>
      </c>
      <c r="AU158" s="173" t="s">
        <v>86</v>
      </c>
      <c r="AY158" s="39" t="s">
        <v>150</v>
      </c>
      <c r="BE158" s="174">
        <f t="shared" si="4"/>
        <v>0</v>
      </c>
      <c r="BF158" s="174">
        <f t="shared" si="5"/>
        <v>0</v>
      </c>
      <c r="BG158" s="174">
        <f t="shared" si="6"/>
        <v>0</v>
      </c>
      <c r="BH158" s="174">
        <f t="shared" si="7"/>
        <v>0</v>
      </c>
      <c r="BI158" s="174">
        <f t="shared" si="8"/>
        <v>0</v>
      </c>
      <c r="BJ158" s="39" t="s">
        <v>8</v>
      </c>
      <c r="BK158" s="174">
        <f t="shared" si="9"/>
        <v>0</v>
      </c>
      <c r="BL158" s="39" t="s">
        <v>157</v>
      </c>
      <c r="BM158" s="173" t="s">
        <v>1234</v>
      </c>
    </row>
    <row r="159" spans="2:65" s="52" customFormat="1" ht="24.2" customHeight="1" x14ac:dyDescent="0.2">
      <c r="B159" s="51"/>
      <c r="C159" s="163" t="s">
        <v>330</v>
      </c>
      <c r="D159" s="163" t="s">
        <v>152</v>
      </c>
      <c r="E159" s="164" t="s">
        <v>1235</v>
      </c>
      <c r="F159" s="165" t="s">
        <v>1236</v>
      </c>
      <c r="G159" s="166" t="s">
        <v>171</v>
      </c>
      <c r="H159" s="167">
        <v>3</v>
      </c>
      <c r="I159" s="22"/>
      <c r="J159" s="168">
        <f t="shared" si="0"/>
        <v>0</v>
      </c>
      <c r="K159" s="165" t="s">
        <v>156</v>
      </c>
      <c r="L159" s="51"/>
      <c r="M159" s="169" t="s">
        <v>1</v>
      </c>
      <c r="N159" s="170" t="s">
        <v>42</v>
      </c>
      <c r="P159" s="171">
        <f t="shared" si="1"/>
        <v>0</v>
      </c>
      <c r="Q159" s="171">
        <v>0</v>
      </c>
      <c r="R159" s="171">
        <f t="shared" si="2"/>
        <v>0</v>
      </c>
      <c r="S159" s="171">
        <v>0.32</v>
      </c>
      <c r="T159" s="172">
        <f t="shared" si="3"/>
        <v>0.96</v>
      </c>
      <c r="AR159" s="173" t="s">
        <v>157</v>
      </c>
      <c r="AT159" s="173" t="s">
        <v>152</v>
      </c>
      <c r="AU159" s="173" t="s">
        <v>86</v>
      </c>
      <c r="AY159" s="39" t="s">
        <v>150</v>
      </c>
      <c r="BE159" s="174">
        <f t="shared" si="4"/>
        <v>0</v>
      </c>
      <c r="BF159" s="174">
        <f t="shared" si="5"/>
        <v>0</v>
      </c>
      <c r="BG159" s="174">
        <f t="shared" si="6"/>
        <v>0</v>
      </c>
      <c r="BH159" s="174">
        <f t="shared" si="7"/>
        <v>0</v>
      </c>
      <c r="BI159" s="174">
        <f t="shared" si="8"/>
        <v>0</v>
      </c>
      <c r="BJ159" s="39" t="s">
        <v>8</v>
      </c>
      <c r="BK159" s="174">
        <f t="shared" si="9"/>
        <v>0</v>
      </c>
      <c r="BL159" s="39" t="s">
        <v>157</v>
      </c>
      <c r="BM159" s="173" t="s">
        <v>1237</v>
      </c>
    </row>
    <row r="160" spans="2:65" s="52" customFormat="1" ht="24.2" customHeight="1" x14ac:dyDescent="0.2">
      <c r="B160" s="51"/>
      <c r="C160" s="163" t="s">
        <v>175</v>
      </c>
      <c r="D160" s="163" t="s">
        <v>152</v>
      </c>
      <c r="E160" s="164" t="s">
        <v>1238</v>
      </c>
      <c r="F160" s="165" t="s">
        <v>1239</v>
      </c>
      <c r="G160" s="166" t="s">
        <v>520</v>
      </c>
      <c r="H160" s="167">
        <v>1</v>
      </c>
      <c r="I160" s="22"/>
      <c r="J160" s="168">
        <f t="shared" si="0"/>
        <v>0</v>
      </c>
      <c r="K160" s="165" t="s">
        <v>1224</v>
      </c>
      <c r="L160" s="51"/>
      <c r="M160" s="169" t="s">
        <v>1</v>
      </c>
      <c r="N160" s="170" t="s">
        <v>42</v>
      </c>
      <c r="P160" s="171">
        <f t="shared" si="1"/>
        <v>0</v>
      </c>
      <c r="Q160" s="171">
        <v>1.92726</v>
      </c>
      <c r="R160" s="171">
        <f t="shared" si="2"/>
        <v>1.92726</v>
      </c>
      <c r="S160" s="171">
        <v>0</v>
      </c>
      <c r="T160" s="172">
        <f t="shared" si="3"/>
        <v>0</v>
      </c>
      <c r="AR160" s="173" t="s">
        <v>157</v>
      </c>
      <c r="AT160" s="173" t="s">
        <v>152</v>
      </c>
      <c r="AU160" s="173" t="s">
        <v>86</v>
      </c>
      <c r="AY160" s="39" t="s">
        <v>150</v>
      </c>
      <c r="BE160" s="174">
        <f t="shared" si="4"/>
        <v>0</v>
      </c>
      <c r="BF160" s="174">
        <f t="shared" si="5"/>
        <v>0</v>
      </c>
      <c r="BG160" s="174">
        <f t="shared" si="6"/>
        <v>0</v>
      </c>
      <c r="BH160" s="174">
        <f t="shared" si="7"/>
        <v>0</v>
      </c>
      <c r="BI160" s="174">
        <f t="shared" si="8"/>
        <v>0</v>
      </c>
      <c r="BJ160" s="39" t="s">
        <v>8</v>
      </c>
      <c r="BK160" s="174">
        <f t="shared" si="9"/>
        <v>0</v>
      </c>
      <c r="BL160" s="39" t="s">
        <v>157</v>
      </c>
      <c r="BM160" s="173" t="s">
        <v>1240</v>
      </c>
    </row>
    <row r="161" spans="2:65" s="52" customFormat="1" ht="16.5" customHeight="1" x14ac:dyDescent="0.2">
      <c r="B161" s="51"/>
      <c r="C161" s="163" t="s">
        <v>183</v>
      </c>
      <c r="D161" s="163" t="s">
        <v>152</v>
      </c>
      <c r="E161" s="164" t="s">
        <v>1241</v>
      </c>
      <c r="F161" s="165" t="s">
        <v>1242</v>
      </c>
      <c r="G161" s="166" t="s">
        <v>1243</v>
      </c>
      <c r="H161" s="167">
        <v>1</v>
      </c>
      <c r="I161" s="22"/>
      <c r="J161" s="168">
        <f t="shared" si="0"/>
        <v>0</v>
      </c>
      <c r="K161" s="165" t="s">
        <v>1</v>
      </c>
      <c r="L161" s="51"/>
      <c r="M161" s="169" t="s">
        <v>1</v>
      </c>
      <c r="N161" s="170" t="s">
        <v>42</v>
      </c>
      <c r="P161" s="171">
        <f t="shared" si="1"/>
        <v>0</v>
      </c>
      <c r="Q161" s="171">
        <v>1.92726</v>
      </c>
      <c r="R161" s="171">
        <f t="shared" si="2"/>
        <v>1.92726</v>
      </c>
      <c r="S161" s="171">
        <v>0</v>
      </c>
      <c r="T161" s="172">
        <f t="shared" si="3"/>
        <v>0</v>
      </c>
      <c r="AR161" s="173" t="s">
        <v>157</v>
      </c>
      <c r="AT161" s="173" t="s">
        <v>152</v>
      </c>
      <c r="AU161" s="173" t="s">
        <v>86</v>
      </c>
      <c r="AY161" s="39" t="s">
        <v>150</v>
      </c>
      <c r="BE161" s="174">
        <f t="shared" si="4"/>
        <v>0</v>
      </c>
      <c r="BF161" s="174">
        <f t="shared" si="5"/>
        <v>0</v>
      </c>
      <c r="BG161" s="174">
        <f t="shared" si="6"/>
        <v>0</v>
      </c>
      <c r="BH161" s="174">
        <f t="shared" si="7"/>
        <v>0</v>
      </c>
      <c r="BI161" s="174">
        <f t="shared" si="8"/>
        <v>0</v>
      </c>
      <c r="BJ161" s="39" t="s">
        <v>8</v>
      </c>
      <c r="BK161" s="174">
        <f t="shared" si="9"/>
        <v>0</v>
      </c>
      <c r="BL161" s="39" t="s">
        <v>157</v>
      </c>
      <c r="BM161" s="173" t="s">
        <v>1244</v>
      </c>
    </row>
    <row r="162" spans="2:65" s="52" customFormat="1" ht="24.2" customHeight="1" x14ac:dyDescent="0.2">
      <c r="B162" s="51"/>
      <c r="C162" s="163" t="s">
        <v>82</v>
      </c>
      <c r="D162" s="163" t="s">
        <v>152</v>
      </c>
      <c r="E162" s="164" t="s">
        <v>1245</v>
      </c>
      <c r="F162" s="165" t="s">
        <v>1246</v>
      </c>
      <c r="G162" s="166" t="s">
        <v>520</v>
      </c>
      <c r="H162" s="167">
        <v>3</v>
      </c>
      <c r="I162" s="22"/>
      <c r="J162" s="168">
        <f t="shared" si="0"/>
        <v>0</v>
      </c>
      <c r="K162" s="165" t="s">
        <v>1224</v>
      </c>
      <c r="L162" s="51"/>
      <c r="M162" s="169" t="s">
        <v>1</v>
      </c>
      <c r="N162" s="170" t="s">
        <v>42</v>
      </c>
      <c r="P162" s="171">
        <f t="shared" si="1"/>
        <v>0</v>
      </c>
      <c r="Q162" s="171">
        <v>6.4049999999999996E-2</v>
      </c>
      <c r="R162" s="171">
        <f t="shared" si="2"/>
        <v>0.19214999999999999</v>
      </c>
      <c r="S162" s="171">
        <v>0</v>
      </c>
      <c r="T162" s="172">
        <f t="shared" si="3"/>
        <v>0</v>
      </c>
      <c r="AR162" s="173" t="s">
        <v>157</v>
      </c>
      <c r="AT162" s="173" t="s">
        <v>152</v>
      </c>
      <c r="AU162" s="173" t="s">
        <v>86</v>
      </c>
      <c r="AY162" s="39" t="s">
        <v>150</v>
      </c>
      <c r="BE162" s="174">
        <f t="shared" si="4"/>
        <v>0</v>
      </c>
      <c r="BF162" s="174">
        <f t="shared" si="5"/>
        <v>0</v>
      </c>
      <c r="BG162" s="174">
        <f t="shared" si="6"/>
        <v>0</v>
      </c>
      <c r="BH162" s="174">
        <f t="shared" si="7"/>
        <v>0</v>
      </c>
      <c r="BI162" s="174">
        <f t="shared" si="8"/>
        <v>0</v>
      </c>
      <c r="BJ162" s="39" t="s">
        <v>8</v>
      </c>
      <c r="BK162" s="174">
        <f t="shared" si="9"/>
        <v>0</v>
      </c>
      <c r="BL162" s="39" t="s">
        <v>157</v>
      </c>
      <c r="BM162" s="173" t="s">
        <v>1247</v>
      </c>
    </row>
    <row r="163" spans="2:65" s="52" customFormat="1" ht="33" customHeight="1" x14ac:dyDescent="0.2">
      <c r="B163" s="51"/>
      <c r="C163" s="163" t="s">
        <v>194</v>
      </c>
      <c r="D163" s="163" t="s">
        <v>152</v>
      </c>
      <c r="E163" s="164" t="s">
        <v>1248</v>
      </c>
      <c r="F163" s="165" t="s">
        <v>1249</v>
      </c>
      <c r="G163" s="166" t="s">
        <v>520</v>
      </c>
      <c r="H163" s="167">
        <v>3</v>
      </c>
      <c r="I163" s="22"/>
      <c r="J163" s="168">
        <f t="shared" si="0"/>
        <v>0</v>
      </c>
      <c r="K163" s="165" t="s">
        <v>1224</v>
      </c>
      <c r="L163" s="51"/>
      <c r="M163" s="169" t="s">
        <v>1</v>
      </c>
      <c r="N163" s="170" t="s">
        <v>42</v>
      </c>
      <c r="P163" s="171">
        <f t="shared" si="1"/>
        <v>0</v>
      </c>
      <c r="Q163" s="171">
        <v>8.1399999999999997E-3</v>
      </c>
      <c r="R163" s="171">
        <f t="shared" si="2"/>
        <v>2.4419999999999997E-2</v>
      </c>
      <c r="S163" s="171">
        <v>0</v>
      </c>
      <c r="T163" s="172">
        <f t="shared" si="3"/>
        <v>0</v>
      </c>
      <c r="AR163" s="173" t="s">
        <v>157</v>
      </c>
      <c r="AT163" s="173" t="s">
        <v>152</v>
      </c>
      <c r="AU163" s="173" t="s">
        <v>86</v>
      </c>
      <c r="AY163" s="39" t="s">
        <v>150</v>
      </c>
      <c r="BE163" s="174">
        <f t="shared" si="4"/>
        <v>0</v>
      </c>
      <c r="BF163" s="174">
        <f t="shared" si="5"/>
        <v>0</v>
      </c>
      <c r="BG163" s="174">
        <f t="shared" si="6"/>
        <v>0</v>
      </c>
      <c r="BH163" s="174">
        <f t="shared" si="7"/>
        <v>0</v>
      </c>
      <c r="BI163" s="174">
        <f t="shared" si="8"/>
        <v>0</v>
      </c>
      <c r="BJ163" s="39" t="s">
        <v>8</v>
      </c>
      <c r="BK163" s="174">
        <f t="shared" si="9"/>
        <v>0</v>
      </c>
      <c r="BL163" s="39" t="s">
        <v>157</v>
      </c>
      <c r="BM163" s="173" t="s">
        <v>1250</v>
      </c>
    </row>
    <row r="164" spans="2:65" s="52" customFormat="1" ht="24.2" customHeight="1" x14ac:dyDescent="0.2">
      <c r="B164" s="51"/>
      <c r="C164" s="163" t="s">
        <v>198</v>
      </c>
      <c r="D164" s="163" t="s">
        <v>152</v>
      </c>
      <c r="E164" s="164" t="s">
        <v>1251</v>
      </c>
      <c r="F164" s="165" t="s">
        <v>1252</v>
      </c>
      <c r="G164" s="166" t="s">
        <v>520</v>
      </c>
      <c r="H164" s="167">
        <v>3</v>
      </c>
      <c r="I164" s="22"/>
      <c r="J164" s="168">
        <f t="shared" si="0"/>
        <v>0</v>
      </c>
      <c r="K164" s="165" t="s">
        <v>1224</v>
      </c>
      <c r="L164" s="51"/>
      <c r="M164" s="169" t="s">
        <v>1</v>
      </c>
      <c r="N164" s="170" t="s">
        <v>42</v>
      </c>
      <c r="P164" s="171">
        <f t="shared" si="1"/>
        <v>0</v>
      </c>
      <c r="Q164" s="171">
        <v>0</v>
      </c>
      <c r="R164" s="171">
        <f t="shared" si="2"/>
        <v>0</v>
      </c>
      <c r="S164" s="171">
        <v>0</v>
      </c>
      <c r="T164" s="172">
        <f t="shared" si="3"/>
        <v>0</v>
      </c>
      <c r="AR164" s="173" t="s">
        <v>157</v>
      </c>
      <c r="AT164" s="173" t="s">
        <v>152</v>
      </c>
      <c r="AU164" s="173" t="s">
        <v>86</v>
      </c>
      <c r="AY164" s="39" t="s">
        <v>150</v>
      </c>
      <c r="BE164" s="174">
        <f t="shared" si="4"/>
        <v>0</v>
      </c>
      <c r="BF164" s="174">
        <f t="shared" si="5"/>
        <v>0</v>
      </c>
      <c r="BG164" s="174">
        <f t="shared" si="6"/>
        <v>0</v>
      </c>
      <c r="BH164" s="174">
        <f t="shared" si="7"/>
        <v>0</v>
      </c>
      <c r="BI164" s="174">
        <f t="shared" si="8"/>
        <v>0</v>
      </c>
      <c r="BJ164" s="39" t="s">
        <v>8</v>
      </c>
      <c r="BK164" s="174">
        <f t="shared" si="9"/>
        <v>0</v>
      </c>
      <c r="BL164" s="39" t="s">
        <v>157</v>
      </c>
      <c r="BM164" s="173" t="s">
        <v>1253</v>
      </c>
    </row>
    <row r="165" spans="2:65" s="52" customFormat="1" ht="33" customHeight="1" x14ac:dyDescent="0.2">
      <c r="B165" s="51"/>
      <c r="C165" s="163" t="s">
        <v>204</v>
      </c>
      <c r="D165" s="163" t="s">
        <v>152</v>
      </c>
      <c r="E165" s="164" t="s">
        <v>1254</v>
      </c>
      <c r="F165" s="165" t="s">
        <v>1255</v>
      </c>
      <c r="G165" s="166" t="s">
        <v>520</v>
      </c>
      <c r="H165" s="167">
        <v>3</v>
      </c>
      <c r="I165" s="22"/>
      <c r="J165" s="168">
        <f t="shared" si="0"/>
        <v>0</v>
      </c>
      <c r="K165" s="165" t="s">
        <v>1224</v>
      </c>
      <c r="L165" s="51"/>
      <c r="M165" s="169" t="s">
        <v>1</v>
      </c>
      <c r="N165" s="170" t="s">
        <v>42</v>
      </c>
      <c r="P165" s="171">
        <f t="shared" si="1"/>
        <v>0</v>
      </c>
      <c r="Q165" s="171">
        <v>3.7249999999999998E-2</v>
      </c>
      <c r="R165" s="171">
        <f t="shared" si="2"/>
        <v>0.11174999999999999</v>
      </c>
      <c r="S165" s="171">
        <v>0</v>
      </c>
      <c r="T165" s="172">
        <f t="shared" si="3"/>
        <v>0</v>
      </c>
      <c r="AR165" s="173" t="s">
        <v>157</v>
      </c>
      <c r="AT165" s="173" t="s">
        <v>152</v>
      </c>
      <c r="AU165" s="173" t="s">
        <v>86</v>
      </c>
      <c r="AY165" s="39" t="s">
        <v>150</v>
      </c>
      <c r="BE165" s="174">
        <f t="shared" si="4"/>
        <v>0</v>
      </c>
      <c r="BF165" s="174">
        <f t="shared" si="5"/>
        <v>0</v>
      </c>
      <c r="BG165" s="174">
        <f t="shared" si="6"/>
        <v>0</v>
      </c>
      <c r="BH165" s="174">
        <f t="shared" si="7"/>
        <v>0</v>
      </c>
      <c r="BI165" s="174">
        <f t="shared" si="8"/>
        <v>0</v>
      </c>
      <c r="BJ165" s="39" t="s">
        <v>8</v>
      </c>
      <c r="BK165" s="174">
        <f t="shared" si="9"/>
        <v>0</v>
      </c>
      <c r="BL165" s="39" t="s">
        <v>157</v>
      </c>
      <c r="BM165" s="173" t="s">
        <v>1256</v>
      </c>
    </row>
    <row r="166" spans="2:65" s="152" customFormat="1" ht="25.9" customHeight="1" x14ac:dyDescent="0.2">
      <c r="B166" s="151"/>
      <c r="D166" s="153" t="s">
        <v>76</v>
      </c>
      <c r="E166" s="154" t="s">
        <v>478</v>
      </c>
      <c r="F166" s="154" t="s">
        <v>479</v>
      </c>
      <c r="I166" s="21"/>
      <c r="J166" s="155">
        <f>BK166</f>
        <v>0</v>
      </c>
      <c r="L166" s="151"/>
      <c r="M166" s="156"/>
      <c r="P166" s="157">
        <f>P167+P186+P194</f>
        <v>0</v>
      </c>
      <c r="R166" s="157">
        <f>R167+R186+R194</f>
        <v>1.5657800000000004</v>
      </c>
      <c r="T166" s="158">
        <f>T167+T186+T194</f>
        <v>0.192</v>
      </c>
      <c r="AR166" s="153" t="s">
        <v>86</v>
      </c>
      <c r="AT166" s="159" t="s">
        <v>76</v>
      </c>
      <c r="AU166" s="159" t="s">
        <v>77</v>
      </c>
      <c r="AY166" s="153" t="s">
        <v>150</v>
      </c>
      <c r="BK166" s="160">
        <f>BK167+BK186+BK194</f>
        <v>0</v>
      </c>
    </row>
    <row r="167" spans="2:65" s="152" customFormat="1" ht="22.9" customHeight="1" x14ac:dyDescent="0.2">
      <c r="B167" s="151"/>
      <c r="D167" s="153" t="s">
        <v>76</v>
      </c>
      <c r="E167" s="161" t="s">
        <v>1257</v>
      </c>
      <c r="F167" s="161" t="s">
        <v>1258</v>
      </c>
      <c r="I167" s="21"/>
      <c r="J167" s="162">
        <f>BK167</f>
        <v>0</v>
      </c>
      <c r="L167" s="151"/>
      <c r="M167" s="156"/>
      <c r="P167" s="157">
        <f>SUM(P168:P185)</f>
        <v>0</v>
      </c>
      <c r="R167" s="157">
        <f>SUM(R168:R185)</f>
        <v>1.5203000000000004</v>
      </c>
      <c r="T167" s="158">
        <f>SUM(T168:T185)</f>
        <v>0</v>
      </c>
      <c r="AR167" s="153" t="s">
        <v>86</v>
      </c>
      <c r="AT167" s="159" t="s">
        <v>76</v>
      </c>
      <c r="AU167" s="159" t="s">
        <v>8</v>
      </c>
      <c r="AY167" s="153" t="s">
        <v>150</v>
      </c>
      <c r="BK167" s="160">
        <f>SUM(BK168:BK185)</f>
        <v>0</v>
      </c>
    </row>
    <row r="168" spans="2:65" s="52" customFormat="1" ht="16.5" customHeight="1" x14ac:dyDescent="0.2">
      <c r="B168" s="51"/>
      <c r="C168" s="163" t="s">
        <v>9</v>
      </c>
      <c r="D168" s="163" t="s">
        <v>152</v>
      </c>
      <c r="E168" s="164" t="s">
        <v>1259</v>
      </c>
      <c r="F168" s="165" t="s">
        <v>1260</v>
      </c>
      <c r="G168" s="166" t="s">
        <v>520</v>
      </c>
      <c r="H168" s="167">
        <v>2</v>
      </c>
      <c r="I168" s="22"/>
      <c r="J168" s="168">
        <f t="shared" ref="J168:J185" si="10">ROUND(I168*H168,0)</f>
        <v>0</v>
      </c>
      <c r="K168" s="165" t="s">
        <v>1224</v>
      </c>
      <c r="L168" s="51"/>
      <c r="M168" s="169" t="s">
        <v>1</v>
      </c>
      <c r="N168" s="170" t="s">
        <v>42</v>
      </c>
      <c r="P168" s="171">
        <f t="shared" ref="P168:P185" si="11">O168*H168</f>
        <v>0</v>
      </c>
      <c r="Q168" s="171">
        <v>7.7499999999999999E-3</v>
      </c>
      <c r="R168" s="171">
        <f t="shared" ref="R168:R185" si="12">Q168*H168</f>
        <v>1.55E-2</v>
      </c>
      <c r="S168" s="171">
        <v>0</v>
      </c>
      <c r="T168" s="172">
        <f t="shared" ref="T168:T185" si="13">S168*H168</f>
        <v>0</v>
      </c>
      <c r="AR168" s="173" t="s">
        <v>217</v>
      </c>
      <c r="AT168" s="173" t="s">
        <v>152</v>
      </c>
      <c r="AU168" s="173" t="s">
        <v>86</v>
      </c>
      <c r="AY168" s="39" t="s">
        <v>150</v>
      </c>
      <c r="BE168" s="174">
        <f t="shared" ref="BE168:BE185" si="14">IF(N168="základní",J168,0)</f>
        <v>0</v>
      </c>
      <c r="BF168" s="174">
        <f t="shared" ref="BF168:BF185" si="15">IF(N168="snížená",J168,0)</f>
        <v>0</v>
      </c>
      <c r="BG168" s="174">
        <f t="shared" ref="BG168:BG185" si="16">IF(N168="zákl. přenesená",J168,0)</f>
        <v>0</v>
      </c>
      <c r="BH168" s="174">
        <f t="shared" ref="BH168:BH185" si="17">IF(N168="sníž. přenesená",J168,0)</f>
        <v>0</v>
      </c>
      <c r="BI168" s="174">
        <f t="shared" ref="BI168:BI185" si="18">IF(N168="nulová",J168,0)</f>
        <v>0</v>
      </c>
      <c r="BJ168" s="39" t="s">
        <v>8</v>
      </c>
      <c r="BK168" s="174">
        <f t="shared" ref="BK168:BK185" si="19">ROUND(I168*H168,0)</f>
        <v>0</v>
      </c>
      <c r="BL168" s="39" t="s">
        <v>217</v>
      </c>
      <c r="BM168" s="173" t="s">
        <v>1261</v>
      </c>
    </row>
    <row r="169" spans="2:65" s="52" customFormat="1" ht="21.75" customHeight="1" x14ac:dyDescent="0.2">
      <c r="B169" s="51"/>
      <c r="C169" s="163" t="s">
        <v>217</v>
      </c>
      <c r="D169" s="163" t="s">
        <v>152</v>
      </c>
      <c r="E169" s="164" t="s">
        <v>1262</v>
      </c>
      <c r="F169" s="165" t="s">
        <v>1263</v>
      </c>
      <c r="G169" s="166" t="s">
        <v>323</v>
      </c>
      <c r="H169" s="167">
        <v>5</v>
      </c>
      <c r="I169" s="22"/>
      <c r="J169" s="168">
        <f t="shared" si="10"/>
        <v>0</v>
      </c>
      <c r="K169" s="165" t="s">
        <v>1224</v>
      </c>
      <c r="L169" s="51"/>
      <c r="M169" s="169" t="s">
        <v>1</v>
      </c>
      <c r="N169" s="170" t="s">
        <v>42</v>
      </c>
      <c r="P169" s="171">
        <f t="shared" si="11"/>
        <v>0</v>
      </c>
      <c r="Q169" s="171">
        <v>1.6800000000000001E-3</v>
      </c>
      <c r="R169" s="171">
        <f t="shared" si="12"/>
        <v>8.4000000000000012E-3</v>
      </c>
      <c r="S169" s="171">
        <v>0</v>
      </c>
      <c r="T169" s="172">
        <f t="shared" si="13"/>
        <v>0</v>
      </c>
      <c r="AR169" s="173" t="s">
        <v>217</v>
      </c>
      <c r="AT169" s="173" t="s">
        <v>152</v>
      </c>
      <c r="AU169" s="173" t="s">
        <v>86</v>
      </c>
      <c r="AY169" s="39" t="s">
        <v>150</v>
      </c>
      <c r="BE169" s="174">
        <f t="shared" si="14"/>
        <v>0</v>
      </c>
      <c r="BF169" s="174">
        <f t="shared" si="15"/>
        <v>0</v>
      </c>
      <c r="BG169" s="174">
        <f t="shared" si="16"/>
        <v>0</v>
      </c>
      <c r="BH169" s="174">
        <f t="shared" si="17"/>
        <v>0</v>
      </c>
      <c r="BI169" s="174">
        <f t="shared" si="18"/>
        <v>0</v>
      </c>
      <c r="BJ169" s="39" t="s">
        <v>8</v>
      </c>
      <c r="BK169" s="174">
        <f t="shared" si="19"/>
        <v>0</v>
      </c>
      <c r="BL169" s="39" t="s">
        <v>217</v>
      </c>
      <c r="BM169" s="173" t="s">
        <v>1264</v>
      </c>
    </row>
    <row r="170" spans="2:65" s="52" customFormat="1" ht="21.75" customHeight="1" x14ac:dyDescent="0.2">
      <c r="B170" s="51"/>
      <c r="C170" s="163" t="s">
        <v>226</v>
      </c>
      <c r="D170" s="163" t="s">
        <v>152</v>
      </c>
      <c r="E170" s="164" t="s">
        <v>1265</v>
      </c>
      <c r="F170" s="165" t="s">
        <v>1266</v>
      </c>
      <c r="G170" s="166" t="s">
        <v>323</v>
      </c>
      <c r="H170" s="167">
        <v>70</v>
      </c>
      <c r="I170" s="22"/>
      <c r="J170" s="168">
        <f t="shared" si="10"/>
        <v>0</v>
      </c>
      <c r="K170" s="165" t="s">
        <v>1224</v>
      </c>
      <c r="L170" s="51"/>
      <c r="M170" s="169" t="s">
        <v>1</v>
      </c>
      <c r="N170" s="170" t="s">
        <v>42</v>
      </c>
      <c r="P170" s="171">
        <f t="shared" si="11"/>
        <v>0</v>
      </c>
      <c r="Q170" s="171">
        <v>1.91E-3</v>
      </c>
      <c r="R170" s="171">
        <f t="shared" si="12"/>
        <v>0.13370000000000001</v>
      </c>
      <c r="S170" s="171">
        <v>0</v>
      </c>
      <c r="T170" s="172">
        <f t="shared" si="13"/>
        <v>0</v>
      </c>
      <c r="AR170" s="173" t="s">
        <v>217</v>
      </c>
      <c r="AT170" s="173" t="s">
        <v>152</v>
      </c>
      <c r="AU170" s="173" t="s">
        <v>86</v>
      </c>
      <c r="AY170" s="39" t="s">
        <v>150</v>
      </c>
      <c r="BE170" s="174">
        <f t="shared" si="14"/>
        <v>0</v>
      </c>
      <c r="BF170" s="174">
        <f t="shared" si="15"/>
        <v>0</v>
      </c>
      <c r="BG170" s="174">
        <f t="shared" si="16"/>
        <v>0</v>
      </c>
      <c r="BH170" s="174">
        <f t="shared" si="17"/>
        <v>0</v>
      </c>
      <c r="BI170" s="174">
        <f t="shared" si="18"/>
        <v>0</v>
      </c>
      <c r="BJ170" s="39" t="s">
        <v>8</v>
      </c>
      <c r="BK170" s="174">
        <f t="shared" si="19"/>
        <v>0</v>
      </c>
      <c r="BL170" s="39" t="s">
        <v>217</v>
      </c>
      <c r="BM170" s="173" t="s">
        <v>1267</v>
      </c>
    </row>
    <row r="171" spans="2:65" s="52" customFormat="1" ht="21.75" customHeight="1" x14ac:dyDescent="0.2">
      <c r="B171" s="51"/>
      <c r="C171" s="163" t="s">
        <v>230</v>
      </c>
      <c r="D171" s="163" t="s">
        <v>152</v>
      </c>
      <c r="E171" s="164" t="s">
        <v>1268</v>
      </c>
      <c r="F171" s="165" t="s">
        <v>1269</v>
      </c>
      <c r="G171" s="166" t="s">
        <v>323</v>
      </c>
      <c r="H171" s="167">
        <v>15</v>
      </c>
      <c r="I171" s="22"/>
      <c r="J171" s="168">
        <f t="shared" si="10"/>
        <v>0</v>
      </c>
      <c r="K171" s="165" t="s">
        <v>1224</v>
      </c>
      <c r="L171" s="51"/>
      <c r="M171" s="169" t="s">
        <v>1</v>
      </c>
      <c r="N171" s="170" t="s">
        <v>42</v>
      </c>
      <c r="P171" s="171">
        <f t="shared" si="11"/>
        <v>0</v>
      </c>
      <c r="Q171" s="171">
        <v>3.0799999999999998E-3</v>
      </c>
      <c r="R171" s="171">
        <f t="shared" si="12"/>
        <v>4.6199999999999998E-2</v>
      </c>
      <c r="S171" s="171">
        <v>0</v>
      </c>
      <c r="T171" s="172">
        <f t="shared" si="13"/>
        <v>0</v>
      </c>
      <c r="AR171" s="173" t="s">
        <v>217</v>
      </c>
      <c r="AT171" s="173" t="s">
        <v>152</v>
      </c>
      <c r="AU171" s="173" t="s">
        <v>86</v>
      </c>
      <c r="AY171" s="39" t="s">
        <v>150</v>
      </c>
      <c r="BE171" s="174">
        <f t="shared" si="14"/>
        <v>0</v>
      </c>
      <c r="BF171" s="174">
        <f t="shared" si="15"/>
        <v>0</v>
      </c>
      <c r="BG171" s="174">
        <f t="shared" si="16"/>
        <v>0</v>
      </c>
      <c r="BH171" s="174">
        <f t="shared" si="17"/>
        <v>0</v>
      </c>
      <c r="BI171" s="174">
        <f t="shared" si="18"/>
        <v>0</v>
      </c>
      <c r="BJ171" s="39" t="s">
        <v>8</v>
      </c>
      <c r="BK171" s="174">
        <f t="shared" si="19"/>
        <v>0</v>
      </c>
      <c r="BL171" s="39" t="s">
        <v>217</v>
      </c>
      <c r="BM171" s="173" t="s">
        <v>1270</v>
      </c>
    </row>
    <row r="172" spans="2:65" s="52" customFormat="1" ht="21.75" customHeight="1" x14ac:dyDescent="0.2">
      <c r="B172" s="51"/>
      <c r="C172" s="163" t="s">
        <v>236</v>
      </c>
      <c r="D172" s="163" t="s">
        <v>152</v>
      </c>
      <c r="E172" s="164" t="s">
        <v>1271</v>
      </c>
      <c r="F172" s="165" t="s">
        <v>1272</v>
      </c>
      <c r="G172" s="166" t="s">
        <v>323</v>
      </c>
      <c r="H172" s="167">
        <v>50</v>
      </c>
      <c r="I172" s="22"/>
      <c r="J172" s="168">
        <f t="shared" si="10"/>
        <v>0</v>
      </c>
      <c r="K172" s="165" t="s">
        <v>1224</v>
      </c>
      <c r="L172" s="51"/>
      <c r="M172" s="169" t="s">
        <v>1</v>
      </c>
      <c r="N172" s="170" t="s">
        <v>42</v>
      </c>
      <c r="P172" s="171">
        <f t="shared" si="11"/>
        <v>0</v>
      </c>
      <c r="Q172" s="171">
        <v>1.42E-3</v>
      </c>
      <c r="R172" s="171">
        <f t="shared" si="12"/>
        <v>7.1000000000000008E-2</v>
      </c>
      <c r="S172" s="171">
        <v>0</v>
      </c>
      <c r="T172" s="172">
        <f t="shared" si="13"/>
        <v>0</v>
      </c>
      <c r="AR172" s="173" t="s">
        <v>217</v>
      </c>
      <c r="AT172" s="173" t="s">
        <v>152</v>
      </c>
      <c r="AU172" s="173" t="s">
        <v>86</v>
      </c>
      <c r="AY172" s="39" t="s">
        <v>150</v>
      </c>
      <c r="BE172" s="174">
        <f t="shared" si="14"/>
        <v>0</v>
      </c>
      <c r="BF172" s="174">
        <f t="shared" si="15"/>
        <v>0</v>
      </c>
      <c r="BG172" s="174">
        <f t="shared" si="16"/>
        <v>0</v>
      </c>
      <c r="BH172" s="174">
        <f t="shared" si="17"/>
        <v>0</v>
      </c>
      <c r="BI172" s="174">
        <f t="shared" si="18"/>
        <v>0</v>
      </c>
      <c r="BJ172" s="39" t="s">
        <v>8</v>
      </c>
      <c r="BK172" s="174">
        <f t="shared" si="19"/>
        <v>0</v>
      </c>
      <c r="BL172" s="39" t="s">
        <v>217</v>
      </c>
      <c r="BM172" s="173" t="s">
        <v>1273</v>
      </c>
    </row>
    <row r="173" spans="2:65" s="52" customFormat="1" ht="21.75" customHeight="1" x14ac:dyDescent="0.2">
      <c r="B173" s="51"/>
      <c r="C173" s="163" t="s">
        <v>242</v>
      </c>
      <c r="D173" s="163" t="s">
        <v>152</v>
      </c>
      <c r="E173" s="164" t="s">
        <v>1274</v>
      </c>
      <c r="F173" s="165" t="s">
        <v>1275</v>
      </c>
      <c r="G173" s="166" t="s">
        <v>323</v>
      </c>
      <c r="H173" s="167">
        <v>20</v>
      </c>
      <c r="I173" s="22"/>
      <c r="J173" s="168">
        <f t="shared" si="10"/>
        <v>0</v>
      </c>
      <c r="K173" s="165" t="s">
        <v>1224</v>
      </c>
      <c r="L173" s="51"/>
      <c r="M173" s="169" t="s">
        <v>1</v>
      </c>
      <c r="N173" s="170" t="s">
        <v>42</v>
      </c>
      <c r="P173" s="171">
        <f t="shared" si="11"/>
        <v>0</v>
      </c>
      <c r="Q173" s="171">
        <v>7.4400000000000004E-3</v>
      </c>
      <c r="R173" s="171">
        <f t="shared" si="12"/>
        <v>0.14880000000000002</v>
      </c>
      <c r="S173" s="171">
        <v>0</v>
      </c>
      <c r="T173" s="172">
        <f t="shared" si="13"/>
        <v>0</v>
      </c>
      <c r="AR173" s="173" t="s">
        <v>217</v>
      </c>
      <c r="AT173" s="173" t="s">
        <v>152</v>
      </c>
      <c r="AU173" s="173" t="s">
        <v>86</v>
      </c>
      <c r="AY173" s="39" t="s">
        <v>150</v>
      </c>
      <c r="BE173" s="174">
        <f t="shared" si="14"/>
        <v>0</v>
      </c>
      <c r="BF173" s="174">
        <f t="shared" si="15"/>
        <v>0</v>
      </c>
      <c r="BG173" s="174">
        <f t="shared" si="16"/>
        <v>0</v>
      </c>
      <c r="BH173" s="174">
        <f t="shared" si="17"/>
        <v>0</v>
      </c>
      <c r="BI173" s="174">
        <f t="shared" si="18"/>
        <v>0</v>
      </c>
      <c r="BJ173" s="39" t="s">
        <v>8</v>
      </c>
      <c r="BK173" s="174">
        <f t="shared" si="19"/>
        <v>0</v>
      </c>
      <c r="BL173" s="39" t="s">
        <v>217</v>
      </c>
      <c r="BM173" s="173" t="s">
        <v>1276</v>
      </c>
    </row>
    <row r="174" spans="2:65" s="52" customFormat="1" ht="21.75" customHeight="1" x14ac:dyDescent="0.2">
      <c r="B174" s="51"/>
      <c r="C174" s="163" t="s">
        <v>7</v>
      </c>
      <c r="D174" s="163" t="s">
        <v>152</v>
      </c>
      <c r="E174" s="164" t="s">
        <v>1277</v>
      </c>
      <c r="F174" s="165" t="s">
        <v>1278</v>
      </c>
      <c r="G174" s="166" t="s">
        <v>323</v>
      </c>
      <c r="H174" s="167">
        <v>5</v>
      </c>
      <c r="I174" s="22"/>
      <c r="J174" s="168">
        <f t="shared" si="10"/>
        <v>0</v>
      </c>
      <c r="K174" s="165" t="s">
        <v>1224</v>
      </c>
      <c r="L174" s="51"/>
      <c r="M174" s="169" t="s">
        <v>1</v>
      </c>
      <c r="N174" s="170" t="s">
        <v>42</v>
      </c>
      <c r="P174" s="171">
        <f t="shared" si="11"/>
        <v>0</v>
      </c>
      <c r="Q174" s="171">
        <v>1.2319999999999999E-2</v>
      </c>
      <c r="R174" s="171">
        <f t="shared" si="12"/>
        <v>6.1599999999999995E-2</v>
      </c>
      <c r="S174" s="171">
        <v>0</v>
      </c>
      <c r="T174" s="172">
        <f t="shared" si="13"/>
        <v>0</v>
      </c>
      <c r="AR174" s="173" t="s">
        <v>217</v>
      </c>
      <c r="AT174" s="173" t="s">
        <v>152</v>
      </c>
      <c r="AU174" s="173" t="s">
        <v>86</v>
      </c>
      <c r="AY174" s="39" t="s">
        <v>150</v>
      </c>
      <c r="BE174" s="174">
        <f t="shared" si="14"/>
        <v>0</v>
      </c>
      <c r="BF174" s="174">
        <f t="shared" si="15"/>
        <v>0</v>
      </c>
      <c r="BG174" s="174">
        <f t="shared" si="16"/>
        <v>0</v>
      </c>
      <c r="BH174" s="174">
        <f t="shared" si="17"/>
        <v>0</v>
      </c>
      <c r="BI174" s="174">
        <f t="shared" si="18"/>
        <v>0</v>
      </c>
      <c r="BJ174" s="39" t="s">
        <v>8</v>
      </c>
      <c r="BK174" s="174">
        <f t="shared" si="19"/>
        <v>0</v>
      </c>
      <c r="BL174" s="39" t="s">
        <v>217</v>
      </c>
      <c r="BM174" s="173" t="s">
        <v>1279</v>
      </c>
    </row>
    <row r="175" spans="2:65" s="52" customFormat="1" ht="21.75" customHeight="1" x14ac:dyDescent="0.2">
      <c r="B175" s="51"/>
      <c r="C175" s="163" t="s">
        <v>670</v>
      </c>
      <c r="D175" s="163" t="s">
        <v>152</v>
      </c>
      <c r="E175" s="164" t="s">
        <v>1280</v>
      </c>
      <c r="F175" s="165" t="s">
        <v>1281</v>
      </c>
      <c r="G175" s="166" t="s">
        <v>323</v>
      </c>
      <c r="H175" s="167">
        <v>50</v>
      </c>
      <c r="I175" s="22"/>
      <c r="J175" s="168">
        <f t="shared" si="10"/>
        <v>0</v>
      </c>
      <c r="K175" s="165" t="s">
        <v>1224</v>
      </c>
      <c r="L175" s="51"/>
      <c r="M175" s="169" t="s">
        <v>1</v>
      </c>
      <c r="N175" s="170" t="s">
        <v>42</v>
      </c>
      <c r="P175" s="171">
        <f t="shared" si="11"/>
        <v>0</v>
      </c>
      <c r="Q175" s="171">
        <v>1.975E-2</v>
      </c>
      <c r="R175" s="171">
        <f t="shared" si="12"/>
        <v>0.98750000000000004</v>
      </c>
      <c r="S175" s="171">
        <v>0</v>
      </c>
      <c r="T175" s="172">
        <f t="shared" si="13"/>
        <v>0</v>
      </c>
      <c r="AR175" s="173" t="s">
        <v>217</v>
      </c>
      <c r="AT175" s="173" t="s">
        <v>152</v>
      </c>
      <c r="AU175" s="173" t="s">
        <v>86</v>
      </c>
      <c r="AY175" s="39" t="s">
        <v>150</v>
      </c>
      <c r="BE175" s="174">
        <f t="shared" si="14"/>
        <v>0</v>
      </c>
      <c r="BF175" s="174">
        <f t="shared" si="15"/>
        <v>0</v>
      </c>
      <c r="BG175" s="174">
        <f t="shared" si="16"/>
        <v>0</v>
      </c>
      <c r="BH175" s="174">
        <f t="shared" si="17"/>
        <v>0</v>
      </c>
      <c r="BI175" s="174">
        <f t="shared" si="18"/>
        <v>0</v>
      </c>
      <c r="BJ175" s="39" t="s">
        <v>8</v>
      </c>
      <c r="BK175" s="174">
        <f t="shared" si="19"/>
        <v>0</v>
      </c>
      <c r="BL175" s="39" t="s">
        <v>217</v>
      </c>
      <c r="BM175" s="173" t="s">
        <v>1282</v>
      </c>
    </row>
    <row r="176" spans="2:65" s="52" customFormat="1" ht="16.5" customHeight="1" x14ac:dyDescent="0.2">
      <c r="B176" s="51"/>
      <c r="C176" s="163" t="s">
        <v>674</v>
      </c>
      <c r="D176" s="163" t="s">
        <v>152</v>
      </c>
      <c r="E176" s="164" t="s">
        <v>1283</v>
      </c>
      <c r="F176" s="165" t="s">
        <v>1284</v>
      </c>
      <c r="G176" s="166" t="s">
        <v>323</v>
      </c>
      <c r="H176" s="167">
        <v>1</v>
      </c>
      <c r="I176" s="22"/>
      <c r="J176" s="168">
        <f t="shared" si="10"/>
        <v>0</v>
      </c>
      <c r="K176" s="165" t="s">
        <v>1224</v>
      </c>
      <c r="L176" s="51"/>
      <c r="M176" s="169" t="s">
        <v>1</v>
      </c>
      <c r="N176" s="170" t="s">
        <v>42</v>
      </c>
      <c r="P176" s="171">
        <f t="shared" si="11"/>
        <v>0</v>
      </c>
      <c r="Q176" s="171">
        <v>2.0100000000000001E-3</v>
      </c>
      <c r="R176" s="171">
        <f t="shared" si="12"/>
        <v>2.0100000000000001E-3</v>
      </c>
      <c r="S176" s="171">
        <v>0</v>
      </c>
      <c r="T176" s="172">
        <f t="shared" si="13"/>
        <v>0</v>
      </c>
      <c r="AR176" s="173" t="s">
        <v>217</v>
      </c>
      <c r="AT176" s="173" t="s">
        <v>152</v>
      </c>
      <c r="AU176" s="173" t="s">
        <v>86</v>
      </c>
      <c r="AY176" s="39" t="s">
        <v>150</v>
      </c>
      <c r="BE176" s="174">
        <f t="shared" si="14"/>
        <v>0</v>
      </c>
      <c r="BF176" s="174">
        <f t="shared" si="15"/>
        <v>0</v>
      </c>
      <c r="BG176" s="174">
        <f t="shared" si="16"/>
        <v>0</v>
      </c>
      <c r="BH176" s="174">
        <f t="shared" si="17"/>
        <v>0</v>
      </c>
      <c r="BI176" s="174">
        <f t="shared" si="18"/>
        <v>0</v>
      </c>
      <c r="BJ176" s="39" t="s">
        <v>8</v>
      </c>
      <c r="BK176" s="174">
        <f t="shared" si="19"/>
        <v>0</v>
      </c>
      <c r="BL176" s="39" t="s">
        <v>217</v>
      </c>
      <c r="BM176" s="173" t="s">
        <v>1285</v>
      </c>
    </row>
    <row r="177" spans="2:65" s="52" customFormat="1" ht="16.5" customHeight="1" x14ac:dyDescent="0.2">
      <c r="B177" s="51"/>
      <c r="C177" s="163" t="s">
        <v>686</v>
      </c>
      <c r="D177" s="163" t="s">
        <v>152</v>
      </c>
      <c r="E177" s="164" t="s">
        <v>1286</v>
      </c>
      <c r="F177" s="165" t="s">
        <v>1287</v>
      </c>
      <c r="G177" s="166" t="s">
        <v>323</v>
      </c>
      <c r="H177" s="167">
        <v>5</v>
      </c>
      <c r="I177" s="22"/>
      <c r="J177" s="168">
        <f t="shared" si="10"/>
        <v>0</v>
      </c>
      <c r="K177" s="165" t="s">
        <v>1224</v>
      </c>
      <c r="L177" s="51"/>
      <c r="M177" s="169" t="s">
        <v>1</v>
      </c>
      <c r="N177" s="170" t="s">
        <v>42</v>
      </c>
      <c r="P177" s="171">
        <f t="shared" si="11"/>
        <v>0</v>
      </c>
      <c r="Q177" s="171">
        <v>1.9E-3</v>
      </c>
      <c r="R177" s="171">
        <f t="shared" si="12"/>
        <v>9.4999999999999998E-3</v>
      </c>
      <c r="S177" s="171">
        <v>0</v>
      </c>
      <c r="T177" s="172">
        <f t="shared" si="13"/>
        <v>0</v>
      </c>
      <c r="AR177" s="173" t="s">
        <v>217</v>
      </c>
      <c r="AT177" s="173" t="s">
        <v>152</v>
      </c>
      <c r="AU177" s="173" t="s">
        <v>86</v>
      </c>
      <c r="AY177" s="39" t="s">
        <v>150</v>
      </c>
      <c r="BE177" s="174">
        <f t="shared" si="14"/>
        <v>0</v>
      </c>
      <c r="BF177" s="174">
        <f t="shared" si="15"/>
        <v>0</v>
      </c>
      <c r="BG177" s="174">
        <f t="shared" si="16"/>
        <v>0</v>
      </c>
      <c r="BH177" s="174">
        <f t="shared" si="17"/>
        <v>0</v>
      </c>
      <c r="BI177" s="174">
        <f t="shared" si="18"/>
        <v>0</v>
      </c>
      <c r="BJ177" s="39" t="s">
        <v>8</v>
      </c>
      <c r="BK177" s="174">
        <f t="shared" si="19"/>
        <v>0</v>
      </c>
      <c r="BL177" s="39" t="s">
        <v>217</v>
      </c>
      <c r="BM177" s="173" t="s">
        <v>1288</v>
      </c>
    </row>
    <row r="178" spans="2:65" s="52" customFormat="1" ht="21.75" customHeight="1" x14ac:dyDescent="0.2">
      <c r="B178" s="51"/>
      <c r="C178" s="163" t="s">
        <v>698</v>
      </c>
      <c r="D178" s="163" t="s">
        <v>152</v>
      </c>
      <c r="E178" s="164" t="s">
        <v>1289</v>
      </c>
      <c r="F178" s="165" t="s">
        <v>1290</v>
      </c>
      <c r="G178" s="166" t="s">
        <v>520</v>
      </c>
      <c r="H178" s="167">
        <v>13</v>
      </c>
      <c r="I178" s="22"/>
      <c r="J178" s="168">
        <f t="shared" si="10"/>
        <v>0</v>
      </c>
      <c r="K178" s="165" t="s">
        <v>1224</v>
      </c>
      <c r="L178" s="51"/>
      <c r="M178" s="169" t="s">
        <v>1</v>
      </c>
      <c r="N178" s="170" t="s">
        <v>42</v>
      </c>
      <c r="P178" s="171">
        <f t="shared" si="11"/>
        <v>0</v>
      </c>
      <c r="Q178" s="171">
        <v>0</v>
      </c>
      <c r="R178" s="171">
        <f t="shared" si="12"/>
        <v>0</v>
      </c>
      <c r="S178" s="171">
        <v>0</v>
      </c>
      <c r="T178" s="172">
        <f t="shared" si="13"/>
        <v>0</v>
      </c>
      <c r="AR178" s="173" t="s">
        <v>217</v>
      </c>
      <c r="AT178" s="173" t="s">
        <v>152</v>
      </c>
      <c r="AU178" s="173" t="s">
        <v>86</v>
      </c>
      <c r="AY178" s="39" t="s">
        <v>150</v>
      </c>
      <c r="BE178" s="174">
        <f t="shared" si="14"/>
        <v>0</v>
      </c>
      <c r="BF178" s="174">
        <f t="shared" si="15"/>
        <v>0</v>
      </c>
      <c r="BG178" s="174">
        <f t="shared" si="16"/>
        <v>0</v>
      </c>
      <c r="BH178" s="174">
        <f t="shared" si="17"/>
        <v>0</v>
      </c>
      <c r="BI178" s="174">
        <f t="shared" si="18"/>
        <v>0</v>
      </c>
      <c r="BJ178" s="39" t="s">
        <v>8</v>
      </c>
      <c r="BK178" s="174">
        <f t="shared" si="19"/>
        <v>0</v>
      </c>
      <c r="BL178" s="39" t="s">
        <v>217</v>
      </c>
      <c r="BM178" s="173" t="s">
        <v>1291</v>
      </c>
    </row>
    <row r="179" spans="2:65" s="52" customFormat="1" ht="24.2" customHeight="1" x14ac:dyDescent="0.2">
      <c r="B179" s="51"/>
      <c r="C179" s="163" t="s">
        <v>702</v>
      </c>
      <c r="D179" s="163" t="s">
        <v>152</v>
      </c>
      <c r="E179" s="164" t="s">
        <v>1292</v>
      </c>
      <c r="F179" s="165" t="s">
        <v>1293</v>
      </c>
      <c r="G179" s="166" t="s">
        <v>520</v>
      </c>
      <c r="H179" s="167">
        <v>2</v>
      </c>
      <c r="I179" s="22"/>
      <c r="J179" s="168">
        <f t="shared" si="10"/>
        <v>0</v>
      </c>
      <c r="K179" s="165" t="s">
        <v>1224</v>
      </c>
      <c r="L179" s="51"/>
      <c r="M179" s="169" t="s">
        <v>1</v>
      </c>
      <c r="N179" s="170" t="s">
        <v>42</v>
      </c>
      <c r="P179" s="171">
        <f t="shared" si="11"/>
        <v>0</v>
      </c>
      <c r="Q179" s="171">
        <v>1.48E-3</v>
      </c>
      <c r="R179" s="171">
        <f t="shared" si="12"/>
        <v>2.96E-3</v>
      </c>
      <c r="S179" s="171">
        <v>0</v>
      </c>
      <c r="T179" s="172">
        <f t="shared" si="13"/>
        <v>0</v>
      </c>
      <c r="AR179" s="173" t="s">
        <v>217</v>
      </c>
      <c r="AT179" s="173" t="s">
        <v>152</v>
      </c>
      <c r="AU179" s="173" t="s">
        <v>86</v>
      </c>
      <c r="AY179" s="39" t="s">
        <v>150</v>
      </c>
      <c r="BE179" s="174">
        <f t="shared" si="14"/>
        <v>0</v>
      </c>
      <c r="BF179" s="174">
        <f t="shared" si="15"/>
        <v>0</v>
      </c>
      <c r="BG179" s="174">
        <f t="shared" si="16"/>
        <v>0</v>
      </c>
      <c r="BH179" s="174">
        <f t="shared" si="17"/>
        <v>0</v>
      </c>
      <c r="BI179" s="174">
        <f t="shared" si="18"/>
        <v>0</v>
      </c>
      <c r="BJ179" s="39" t="s">
        <v>8</v>
      </c>
      <c r="BK179" s="174">
        <f t="shared" si="19"/>
        <v>0</v>
      </c>
      <c r="BL179" s="39" t="s">
        <v>217</v>
      </c>
      <c r="BM179" s="173" t="s">
        <v>1294</v>
      </c>
    </row>
    <row r="180" spans="2:65" s="52" customFormat="1" ht="24.2" customHeight="1" x14ac:dyDescent="0.2">
      <c r="B180" s="51"/>
      <c r="C180" s="163" t="s">
        <v>89</v>
      </c>
      <c r="D180" s="163" t="s">
        <v>152</v>
      </c>
      <c r="E180" s="164" t="s">
        <v>1295</v>
      </c>
      <c r="F180" s="165" t="s">
        <v>1296</v>
      </c>
      <c r="G180" s="166" t="s">
        <v>520</v>
      </c>
      <c r="H180" s="167">
        <v>7</v>
      </c>
      <c r="I180" s="22"/>
      <c r="J180" s="168">
        <f t="shared" si="10"/>
        <v>0</v>
      </c>
      <c r="K180" s="165" t="s">
        <v>1224</v>
      </c>
      <c r="L180" s="51"/>
      <c r="M180" s="169" t="s">
        <v>1</v>
      </c>
      <c r="N180" s="170" t="s">
        <v>42</v>
      </c>
      <c r="P180" s="171">
        <f t="shared" si="11"/>
        <v>0</v>
      </c>
      <c r="Q180" s="171">
        <v>3.2699999999999999E-3</v>
      </c>
      <c r="R180" s="171">
        <f t="shared" si="12"/>
        <v>2.2890000000000001E-2</v>
      </c>
      <c r="S180" s="171">
        <v>0</v>
      </c>
      <c r="T180" s="172">
        <f t="shared" si="13"/>
        <v>0</v>
      </c>
      <c r="AR180" s="173" t="s">
        <v>217</v>
      </c>
      <c r="AT180" s="173" t="s">
        <v>152</v>
      </c>
      <c r="AU180" s="173" t="s">
        <v>86</v>
      </c>
      <c r="AY180" s="39" t="s">
        <v>150</v>
      </c>
      <c r="BE180" s="174">
        <f t="shared" si="14"/>
        <v>0</v>
      </c>
      <c r="BF180" s="174">
        <f t="shared" si="15"/>
        <v>0</v>
      </c>
      <c r="BG180" s="174">
        <f t="shared" si="16"/>
        <v>0</v>
      </c>
      <c r="BH180" s="174">
        <f t="shared" si="17"/>
        <v>0</v>
      </c>
      <c r="BI180" s="174">
        <f t="shared" si="18"/>
        <v>0</v>
      </c>
      <c r="BJ180" s="39" t="s">
        <v>8</v>
      </c>
      <c r="BK180" s="174">
        <f t="shared" si="19"/>
        <v>0</v>
      </c>
      <c r="BL180" s="39" t="s">
        <v>217</v>
      </c>
      <c r="BM180" s="173" t="s">
        <v>1297</v>
      </c>
    </row>
    <row r="181" spans="2:65" s="52" customFormat="1" ht="24.2" customHeight="1" x14ac:dyDescent="0.2">
      <c r="B181" s="51"/>
      <c r="C181" s="163" t="s">
        <v>257</v>
      </c>
      <c r="D181" s="163" t="s">
        <v>152</v>
      </c>
      <c r="E181" s="164" t="s">
        <v>1298</v>
      </c>
      <c r="F181" s="165" t="s">
        <v>1299</v>
      </c>
      <c r="G181" s="166" t="s">
        <v>520</v>
      </c>
      <c r="H181" s="167">
        <v>1</v>
      </c>
      <c r="I181" s="22"/>
      <c r="J181" s="168">
        <f t="shared" si="10"/>
        <v>0</v>
      </c>
      <c r="K181" s="165" t="s">
        <v>1224</v>
      </c>
      <c r="L181" s="51"/>
      <c r="M181" s="169" t="s">
        <v>1</v>
      </c>
      <c r="N181" s="170" t="s">
        <v>42</v>
      </c>
      <c r="P181" s="171">
        <f t="shared" si="11"/>
        <v>0</v>
      </c>
      <c r="Q181" s="171">
        <v>1.0240000000000001E-2</v>
      </c>
      <c r="R181" s="171">
        <f t="shared" si="12"/>
        <v>1.0240000000000001E-2</v>
      </c>
      <c r="S181" s="171">
        <v>0</v>
      </c>
      <c r="T181" s="172">
        <f t="shared" si="13"/>
        <v>0</v>
      </c>
      <c r="AR181" s="173" t="s">
        <v>217</v>
      </c>
      <c r="AT181" s="173" t="s">
        <v>152</v>
      </c>
      <c r="AU181" s="173" t="s">
        <v>86</v>
      </c>
      <c r="AY181" s="39" t="s">
        <v>150</v>
      </c>
      <c r="BE181" s="174">
        <f t="shared" si="14"/>
        <v>0</v>
      </c>
      <c r="BF181" s="174">
        <f t="shared" si="15"/>
        <v>0</v>
      </c>
      <c r="BG181" s="174">
        <f t="shared" si="16"/>
        <v>0</v>
      </c>
      <c r="BH181" s="174">
        <f t="shared" si="17"/>
        <v>0</v>
      </c>
      <c r="BI181" s="174">
        <f t="shared" si="18"/>
        <v>0</v>
      </c>
      <c r="BJ181" s="39" t="s">
        <v>8</v>
      </c>
      <c r="BK181" s="174">
        <f t="shared" si="19"/>
        <v>0</v>
      </c>
      <c r="BL181" s="39" t="s">
        <v>217</v>
      </c>
      <c r="BM181" s="173" t="s">
        <v>1300</v>
      </c>
    </row>
    <row r="182" spans="2:65" s="52" customFormat="1" ht="21.75" customHeight="1" x14ac:dyDescent="0.2">
      <c r="B182" s="51"/>
      <c r="C182" s="163" t="s">
        <v>262</v>
      </c>
      <c r="D182" s="163" t="s">
        <v>152</v>
      </c>
      <c r="E182" s="164" t="s">
        <v>1301</v>
      </c>
      <c r="F182" s="165" t="s">
        <v>1302</v>
      </c>
      <c r="G182" s="166" t="s">
        <v>323</v>
      </c>
      <c r="H182" s="167">
        <v>231</v>
      </c>
      <c r="I182" s="22"/>
      <c r="J182" s="168">
        <f t="shared" si="10"/>
        <v>0</v>
      </c>
      <c r="K182" s="165" t="s">
        <v>1224</v>
      </c>
      <c r="L182" s="51"/>
      <c r="M182" s="169" t="s">
        <v>1</v>
      </c>
      <c r="N182" s="170" t="s">
        <v>42</v>
      </c>
      <c r="P182" s="171">
        <f t="shared" si="11"/>
        <v>0</v>
      </c>
      <c r="Q182" s="171">
        <v>0</v>
      </c>
      <c r="R182" s="171">
        <f t="shared" si="12"/>
        <v>0</v>
      </c>
      <c r="S182" s="171">
        <v>0</v>
      </c>
      <c r="T182" s="172">
        <f t="shared" si="13"/>
        <v>0</v>
      </c>
      <c r="AR182" s="173" t="s">
        <v>217</v>
      </c>
      <c r="AT182" s="173" t="s">
        <v>152</v>
      </c>
      <c r="AU182" s="173" t="s">
        <v>86</v>
      </c>
      <c r="AY182" s="39" t="s">
        <v>150</v>
      </c>
      <c r="BE182" s="174">
        <f t="shared" si="14"/>
        <v>0</v>
      </c>
      <c r="BF182" s="174">
        <f t="shared" si="15"/>
        <v>0</v>
      </c>
      <c r="BG182" s="174">
        <f t="shared" si="16"/>
        <v>0</v>
      </c>
      <c r="BH182" s="174">
        <f t="shared" si="17"/>
        <v>0</v>
      </c>
      <c r="BI182" s="174">
        <f t="shared" si="18"/>
        <v>0</v>
      </c>
      <c r="BJ182" s="39" t="s">
        <v>8</v>
      </c>
      <c r="BK182" s="174">
        <f t="shared" si="19"/>
        <v>0</v>
      </c>
      <c r="BL182" s="39" t="s">
        <v>217</v>
      </c>
      <c r="BM182" s="173" t="s">
        <v>1303</v>
      </c>
    </row>
    <row r="183" spans="2:65" s="52" customFormat="1" ht="24.2" customHeight="1" x14ac:dyDescent="0.2">
      <c r="B183" s="51"/>
      <c r="C183" s="163" t="s">
        <v>715</v>
      </c>
      <c r="D183" s="163" t="s">
        <v>152</v>
      </c>
      <c r="E183" s="164" t="s">
        <v>1304</v>
      </c>
      <c r="F183" s="165" t="s">
        <v>1305</v>
      </c>
      <c r="G183" s="166" t="s">
        <v>323</v>
      </c>
      <c r="H183" s="167">
        <v>231</v>
      </c>
      <c r="I183" s="22"/>
      <c r="J183" s="168">
        <f t="shared" si="10"/>
        <v>0</v>
      </c>
      <c r="K183" s="165" t="s">
        <v>1224</v>
      </c>
      <c r="L183" s="51"/>
      <c r="M183" s="169" t="s">
        <v>1</v>
      </c>
      <c r="N183" s="170" t="s">
        <v>42</v>
      </c>
      <c r="P183" s="171">
        <f t="shared" si="11"/>
        <v>0</v>
      </c>
      <c r="Q183" s="171">
        <v>0</v>
      </c>
      <c r="R183" s="171">
        <f t="shared" si="12"/>
        <v>0</v>
      </c>
      <c r="S183" s="171">
        <v>0</v>
      </c>
      <c r="T183" s="172">
        <f t="shared" si="13"/>
        <v>0</v>
      </c>
      <c r="AR183" s="173" t="s">
        <v>217</v>
      </c>
      <c r="AT183" s="173" t="s">
        <v>152</v>
      </c>
      <c r="AU183" s="173" t="s">
        <v>86</v>
      </c>
      <c r="AY183" s="39" t="s">
        <v>150</v>
      </c>
      <c r="BE183" s="174">
        <f t="shared" si="14"/>
        <v>0</v>
      </c>
      <c r="BF183" s="174">
        <f t="shared" si="15"/>
        <v>0</v>
      </c>
      <c r="BG183" s="174">
        <f t="shared" si="16"/>
        <v>0</v>
      </c>
      <c r="BH183" s="174">
        <f t="shared" si="17"/>
        <v>0</v>
      </c>
      <c r="BI183" s="174">
        <f t="shared" si="18"/>
        <v>0</v>
      </c>
      <c r="BJ183" s="39" t="s">
        <v>8</v>
      </c>
      <c r="BK183" s="174">
        <f t="shared" si="19"/>
        <v>0</v>
      </c>
      <c r="BL183" s="39" t="s">
        <v>217</v>
      </c>
      <c r="BM183" s="173" t="s">
        <v>1306</v>
      </c>
    </row>
    <row r="184" spans="2:65" s="52" customFormat="1" ht="16.5" customHeight="1" x14ac:dyDescent="0.2">
      <c r="B184" s="51"/>
      <c r="C184" s="163" t="s">
        <v>719</v>
      </c>
      <c r="D184" s="163" t="s">
        <v>152</v>
      </c>
      <c r="E184" s="164" t="s">
        <v>1307</v>
      </c>
      <c r="F184" s="165" t="s">
        <v>1308</v>
      </c>
      <c r="G184" s="166" t="s">
        <v>323</v>
      </c>
      <c r="H184" s="167">
        <v>20</v>
      </c>
      <c r="I184" s="22"/>
      <c r="J184" s="168">
        <f t="shared" si="10"/>
        <v>0</v>
      </c>
      <c r="K184" s="165" t="s">
        <v>1224</v>
      </c>
      <c r="L184" s="51"/>
      <c r="M184" s="169" t="s">
        <v>1</v>
      </c>
      <c r="N184" s="170" t="s">
        <v>42</v>
      </c>
      <c r="P184" s="171">
        <f t="shared" si="11"/>
        <v>0</v>
      </c>
      <c r="Q184" s="171">
        <v>0</v>
      </c>
      <c r="R184" s="171">
        <f t="shared" si="12"/>
        <v>0</v>
      </c>
      <c r="S184" s="171">
        <v>0</v>
      </c>
      <c r="T184" s="172">
        <f t="shared" si="13"/>
        <v>0</v>
      </c>
      <c r="AR184" s="173" t="s">
        <v>217</v>
      </c>
      <c r="AT184" s="173" t="s">
        <v>152</v>
      </c>
      <c r="AU184" s="173" t="s">
        <v>86</v>
      </c>
      <c r="AY184" s="39" t="s">
        <v>150</v>
      </c>
      <c r="BE184" s="174">
        <f t="shared" si="14"/>
        <v>0</v>
      </c>
      <c r="BF184" s="174">
        <f t="shared" si="15"/>
        <v>0</v>
      </c>
      <c r="BG184" s="174">
        <f t="shared" si="16"/>
        <v>0</v>
      </c>
      <c r="BH184" s="174">
        <f t="shared" si="17"/>
        <v>0</v>
      </c>
      <c r="BI184" s="174">
        <f t="shared" si="18"/>
        <v>0</v>
      </c>
      <c r="BJ184" s="39" t="s">
        <v>8</v>
      </c>
      <c r="BK184" s="174">
        <f t="shared" si="19"/>
        <v>0</v>
      </c>
      <c r="BL184" s="39" t="s">
        <v>217</v>
      </c>
      <c r="BM184" s="173" t="s">
        <v>1309</v>
      </c>
    </row>
    <row r="185" spans="2:65" s="52" customFormat="1" ht="24.2" customHeight="1" x14ac:dyDescent="0.2">
      <c r="B185" s="51"/>
      <c r="C185" s="163" t="s">
        <v>268</v>
      </c>
      <c r="D185" s="163" t="s">
        <v>152</v>
      </c>
      <c r="E185" s="164" t="s">
        <v>1310</v>
      </c>
      <c r="F185" s="165" t="s">
        <v>1311</v>
      </c>
      <c r="G185" s="166" t="s">
        <v>201</v>
      </c>
      <c r="H185" s="167">
        <v>1.52</v>
      </c>
      <c r="I185" s="22"/>
      <c r="J185" s="168">
        <f t="shared" si="10"/>
        <v>0</v>
      </c>
      <c r="K185" s="165" t="s">
        <v>1224</v>
      </c>
      <c r="L185" s="51"/>
      <c r="M185" s="169" t="s">
        <v>1</v>
      </c>
      <c r="N185" s="170" t="s">
        <v>42</v>
      </c>
      <c r="P185" s="171">
        <f t="shared" si="11"/>
        <v>0</v>
      </c>
      <c r="Q185" s="171">
        <v>0</v>
      </c>
      <c r="R185" s="171">
        <f t="shared" si="12"/>
        <v>0</v>
      </c>
      <c r="S185" s="171">
        <v>0</v>
      </c>
      <c r="T185" s="172">
        <f t="shared" si="13"/>
        <v>0</v>
      </c>
      <c r="AR185" s="173" t="s">
        <v>217</v>
      </c>
      <c r="AT185" s="173" t="s">
        <v>152</v>
      </c>
      <c r="AU185" s="173" t="s">
        <v>86</v>
      </c>
      <c r="AY185" s="39" t="s">
        <v>150</v>
      </c>
      <c r="BE185" s="174">
        <f t="shared" si="14"/>
        <v>0</v>
      </c>
      <c r="BF185" s="174">
        <f t="shared" si="15"/>
        <v>0</v>
      </c>
      <c r="BG185" s="174">
        <f t="shared" si="16"/>
        <v>0</v>
      </c>
      <c r="BH185" s="174">
        <f t="shared" si="17"/>
        <v>0</v>
      </c>
      <c r="BI185" s="174">
        <f t="shared" si="18"/>
        <v>0</v>
      </c>
      <c r="BJ185" s="39" t="s">
        <v>8</v>
      </c>
      <c r="BK185" s="174">
        <f t="shared" si="19"/>
        <v>0</v>
      </c>
      <c r="BL185" s="39" t="s">
        <v>217</v>
      </c>
      <c r="BM185" s="173" t="s">
        <v>1312</v>
      </c>
    </row>
    <row r="186" spans="2:65" s="152" customFormat="1" ht="22.9" customHeight="1" x14ac:dyDescent="0.2">
      <c r="B186" s="151"/>
      <c r="D186" s="153" t="s">
        <v>76</v>
      </c>
      <c r="E186" s="161" t="s">
        <v>1313</v>
      </c>
      <c r="F186" s="161" t="s">
        <v>1314</v>
      </c>
      <c r="I186" s="21"/>
      <c r="J186" s="162">
        <f>BK186</f>
        <v>0</v>
      </c>
      <c r="L186" s="151"/>
      <c r="M186" s="156"/>
      <c r="P186" s="157">
        <f>SUM(P187:P193)</f>
        <v>0</v>
      </c>
      <c r="R186" s="157">
        <f>SUM(R187:R193)</f>
        <v>4.548E-2</v>
      </c>
      <c r="T186" s="158">
        <f>SUM(T187:T193)</f>
        <v>0</v>
      </c>
      <c r="AR186" s="153" t="s">
        <v>86</v>
      </c>
      <c r="AT186" s="159" t="s">
        <v>76</v>
      </c>
      <c r="AU186" s="159" t="s">
        <v>8</v>
      </c>
      <c r="AY186" s="153" t="s">
        <v>150</v>
      </c>
      <c r="BK186" s="160">
        <f>SUM(BK187:BK193)</f>
        <v>0</v>
      </c>
    </row>
    <row r="187" spans="2:65" s="52" customFormat="1" ht="33" customHeight="1" x14ac:dyDescent="0.2">
      <c r="B187" s="51"/>
      <c r="C187" s="163" t="s">
        <v>301</v>
      </c>
      <c r="D187" s="163" t="s">
        <v>152</v>
      </c>
      <c r="E187" s="164" t="s">
        <v>1315</v>
      </c>
      <c r="F187" s="165" t="s">
        <v>1316</v>
      </c>
      <c r="G187" s="166" t="s">
        <v>520</v>
      </c>
      <c r="H187" s="167">
        <v>1</v>
      </c>
      <c r="I187" s="22"/>
      <c r="J187" s="168">
        <f t="shared" ref="J187:J193" si="20">ROUND(I187*H187,0)</f>
        <v>0</v>
      </c>
      <c r="K187" s="165" t="s">
        <v>1</v>
      </c>
      <c r="L187" s="51"/>
      <c r="M187" s="169" t="s">
        <v>1</v>
      </c>
      <c r="N187" s="170" t="s">
        <v>42</v>
      </c>
      <c r="P187" s="171">
        <f t="shared" ref="P187:P193" si="21">O187*H187</f>
        <v>0</v>
      </c>
      <c r="Q187" s="171">
        <v>6.2E-4</v>
      </c>
      <c r="R187" s="171">
        <f t="shared" ref="R187:R193" si="22">Q187*H187</f>
        <v>6.2E-4</v>
      </c>
      <c r="S187" s="171">
        <v>0</v>
      </c>
      <c r="T187" s="172">
        <f t="shared" ref="T187:T193" si="23">S187*H187</f>
        <v>0</v>
      </c>
      <c r="AR187" s="173" t="s">
        <v>217</v>
      </c>
      <c r="AT187" s="173" t="s">
        <v>152</v>
      </c>
      <c r="AU187" s="173" t="s">
        <v>86</v>
      </c>
      <c r="AY187" s="39" t="s">
        <v>150</v>
      </c>
      <c r="BE187" s="174">
        <f t="shared" ref="BE187:BE193" si="24">IF(N187="základní",J187,0)</f>
        <v>0</v>
      </c>
      <c r="BF187" s="174">
        <f t="shared" ref="BF187:BF193" si="25">IF(N187="snížená",J187,0)</f>
        <v>0</v>
      </c>
      <c r="BG187" s="174">
        <f t="shared" ref="BG187:BG193" si="26">IF(N187="zákl. přenesená",J187,0)</f>
        <v>0</v>
      </c>
      <c r="BH187" s="174">
        <f t="shared" ref="BH187:BH193" si="27">IF(N187="sníž. přenesená",J187,0)</f>
        <v>0</v>
      </c>
      <c r="BI187" s="174">
        <f t="shared" ref="BI187:BI193" si="28">IF(N187="nulová",J187,0)</f>
        <v>0</v>
      </c>
      <c r="BJ187" s="39" t="s">
        <v>8</v>
      </c>
      <c r="BK187" s="174">
        <f t="shared" ref="BK187:BK193" si="29">ROUND(I187*H187,0)</f>
        <v>0</v>
      </c>
      <c r="BL187" s="39" t="s">
        <v>217</v>
      </c>
      <c r="BM187" s="173" t="s">
        <v>1317</v>
      </c>
    </row>
    <row r="188" spans="2:65" s="52" customFormat="1" ht="24.2" customHeight="1" x14ac:dyDescent="0.2">
      <c r="B188" s="51"/>
      <c r="C188" s="163" t="s">
        <v>305</v>
      </c>
      <c r="D188" s="163" t="s">
        <v>152</v>
      </c>
      <c r="E188" s="164" t="s">
        <v>1318</v>
      </c>
      <c r="F188" s="165" t="s">
        <v>1319</v>
      </c>
      <c r="G188" s="166" t="s">
        <v>520</v>
      </c>
      <c r="H188" s="167">
        <v>9</v>
      </c>
      <c r="I188" s="22"/>
      <c r="J188" s="168">
        <f t="shared" si="20"/>
        <v>0</v>
      </c>
      <c r="K188" s="165" t="s">
        <v>1</v>
      </c>
      <c r="L188" s="51"/>
      <c r="M188" s="169" t="s">
        <v>1</v>
      </c>
      <c r="N188" s="170" t="s">
        <v>42</v>
      </c>
      <c r="P188" s="171">
        <f t="shared" si="21"/>
        <v>0</v>
      </c>
      <c r="Q188" s="171">
        <v>6.2E-4</v>
      </c>
      <c r="R188" s="171">
        <f t="shared" si="22"/>
        <v>5.5799999999999999E-3</v>
      </c>
      <c r="S188" s="171">
        <v>0</v>
      </c>
      <c r="T188" s="172">
        <f t="shared" si="23"/>
        <v>0</v>
      </c>
      <c r="AR188" s="173" t="s">
        <v>217</v>
      </c>
      <c r="AT188" s="173" t="s">
        <v>152</v>
      </c>
      <c r="AU188" s="173" t="s">
        <v>86</v>
      </c>
      <c r="AY188" s="39" t="s">
        <v>150</v>
      </c>
      <c r="BE188" s="174">
        <f t="shared" si="24"/>
        <v>0</v>
      </c>
      <c r="BF188" s="174">
        <f t="shared" si="25"/>
        <v>0</v>
      </c>
      <c r="BG188" s="174">
        <f t="shared" si="26"/>
        <v>0</v>
      </c>
      <c r="BH188" s="174">
        <f t="shared" si="27"/>
        <v>0</v>
      </c>
      <c r="BI188" s="174">
        <f t="shared" si="28"/>
        <v>0</v>
      </c>
      <c r="BJ188" s="39" t="s">
        <v>8</v>
      </c>
      <c r="BK188" s="174">
        <f t="shared" si="29"/>
        <v>0</v>
      </c>
      <c r="BL188" s="39" t="s">
        <v>217</v>
      </c>
      <c r="BM188" s="173" t="s">
        <v>1320</v>
      </c>
    </row>
    <row r="189" spans="2:65" s="52" customFormat="1" ht="24.2" customHeight="1" x14ac:dyDescent="0.2">
      <c r="B189" s="51"/>
      <c r="C189" s="163" t="s">
        <v>310</v>
      </c>
      <c r="D189" s="163" t="s">
        <v>152</v>
      </c>
      <c r="E189" s="164" t="s">
        <v>1321</v>
      </c>
      <c r="F189" s="165" t="s">
        <v>1322</v>
      </c>
      <c r="G189" s="166" t="s">
        <v>520</v>
      </c>
      <c r="H189" s="167">
        <v>1</v>
      </c>
      <c r="I189" s="22"/>
      <c r="J189" s="168">
        <f t="shared" si="20"/>
        <v>0</v>
      </c>
      <c r="K189" s="165" t="s">
        <v>1</v>
      </c>
      <c r="L189" s="51"/>
      <c r="M189" s="169" t="s">
        <v>1</v>
      </c>
      <c r="N189" s="170" t="s">
        <v>42</v>
      </c>
      <c r="P189" s="171">
        <f t="shared" si="21"/>
        <v>0</v>
      </c>
      <c r="Q189" s="171">
        <v>6.2E-4</v>
      </c>
      <c r="R189" s="171">
        <f t="shared" si="22"/>
        <v>6.2E-4</v>
      </c>
      <c r="S189" s="171">
        <v>0</v>
      </c>
      <c r="T189" s="172">
        <f t="shared" si="23"/>
        <v>0</v>
      </c>
      <c r="AR189" s="173" t="s">
        <v>217</v>
      </c>
      <c r="AT189" s="173" t="s">
        <v>152</v>
      </c>
      <c r="AU189" s="173" t="s">
        <v>86</v>
      </c>
      <c r="AY189" s="39" t="s">
        <v>150</v>
      </c>
      <c r="BE189" s="174">
        <f t="shared" si="24"/>
        <v>0</v>
      </c>
      <c r="BF189" s="174">
        <f t="shared" si="25"/>
        <v>0</v>
      </c>
      <c r="BG189" s="174">
        <f t="shared" si="26"/>
        <v>0</v>
      </c>
      <c r="BH189" s="174">
        <f t="shared" si="27"/>
        <v>0</v>
      </c>
      <c r="BI189" s="174">
        <f t="shared" si="28"/>
        <v>0</v>
      </c>
      <c r="BJ189" s="39" t="s">
        <v>8</v>
      </c>
      <c r="BK189" s="174">
        <f t="shared" si="29"/>
        <v>0</v>
      </c>
      <c r="BL189" s="39" t="s">
        <v>217</v>
      </c>
      <c r="BM189" s="173" t="s">
        <v>1323</v>
      </c>
    </row>
    <row r="190" spans="2:65" s="52" customFormat="1" ht="21.75" customHeight="1" x14ac:dyDescent="0.2">
      <c r="B190" s="51"/>
      <c r="C190" s="163" t="s">
        <v>735</v>
      </c>
      <c r="D190" s="163" t="s">
        <v>152</v>
      </c>
      <c r="E190" s="164" t="s">
        <v>1324</v>
      </c>
      <c r="F190" s="165" t="s">
        <v>1325</v>
      </c>
      <c r="G190" s="166" t="s">
        <v>520</v>
      </c>
      <c r="H190" s="167">
        <v>8</v>
      </c>
      <c r="I190" s="22"/>
      <c r="J190" s="168">
        <f t="shared" si="20"/>
        <v>0</v>
      </c>
      <c r="K190" s="165" t="s">
        <v>1</v>
      </c>
      <c r="L190" s="51"/>
      <c r="M190" s="169" t="s">
        <v>1</v>
      </c>
      <c r="N190" s="170" t="s">
        <v>42</v>
      </c>
      <c r="P190" s="171">
        <f t="shared" si="21"/>
        <v>0</v>
      </c>
      <c r="Q190" s="171">
        <v>6.2E-4</v>
      </c>
      <c r="R190" s="171">
        <f t="shared" si="22"/>
        <v>4.96E-3</v>
      </c>
      <c r="S190" s="171">
        <v>0</v>
      </c>
      <c r="T190" s="172">
        <f t="shared" si="23"/>
        <v>0</v>
      </c>
      <c r="AR190" s="173" t="s">
        <v>217</v>
      </c>
      <c r="AT190" s="173" t="s">
        <v>152</v>
      </c>
      <c r="AU190" s="173" t="s">
        <v>86</v>
      </c>
      <c r="AY190" s="39" t="s">
        <v>150</v>
      </c>
      <c r="BE190" s="174">
        <f t="shared" si="24"/>
        <v>0</v>
      </c>
      <c r="BF190" s="174">
        <f t="shared" si="25"/>
        <v>0</v>
      </c>
      <c r="BG190" s="174">
        <f t="shared" si="26"/>
        <v>0</v>
      </c>
      <c r="BH190" s="174">
        <f t="shared" si="27"/>
        <v>0</v>
      </c>
      <c r="BI190" s="174">
        <f t="shared" si="28"/>
        <v>0</v>
      </c>
      <c r="BJ190" s="39" t="s">
        <v>8</v>
      </c>
      <c r="BK190" s="174">
        <f t="shared" si="29"/>
        <v>0</v>
      </c>
      <c r="BL190" s="39" t="s">
        <v>217</v>
      </c>
      <c r="BM190" s="173" t="s">
        <v>1326</v>
      </c>
    </row>
    <row r="191" spans="2:65" s="52" customFormat="1" ht="37.9" customHeight="1" x14ac:dyDescent="0.2">
      <c r="B191" s="51"/>
      <c r="C191" s="163" t="s">
        <v>316</v>
      </c>
      <c r="D191" s="163" t="s">
        <v>152</v>
      </c>
      <c r="E191" s="164" t="s">
        <v>1327</v>
      </c>
      <c r="F191" s="165" t="s">
        <v>1328</v>
      </c>
      <c r="G191" s="166" t="s">
        <v>323</v>
      </c>
      <c r="H191" s="167">
        <v>50</v>
      </c>
      <c r="I191" s="22"/>
      <c r="J191" s="168">
        <f t="shared" si="20"/>
        <v>0</v>
      </c>
      <c r="K191" s="165" t="s">
        <v>1</v>
      </c>
      <c r="L191" s="51"/>
      <c r="M191" s="169" t="s">
        <v>1</v>
      </c>
      <c r="N191" s="170" t="s">
        <v>42</v>
      </c>
      <c r="P191" s="171">
        <f t="shared" si="21"/>
        <v>0</v>
      </c>
      <c r="Q191" s="171">
        <v>6.2E-4</v>
      </c>
      <c r="R191" s="171">
        <f t="shared" si="22"/>
        <v>3.1E-2</v>
      </c>
      <c r="S191" s="171">
        <v>0</v>
      </c>
      <c r="T191" s="172">
        <f t="shared" si="23"/>
        <v>0</v>
      </c>
      <c r="AR191" s="173" t="s">
        <v>217</v>
      </c>
      <c r="AT191" s="173" t="s">
        <v>152</v>
      </c>
      <c r="AU191" s="173" t="s">
        <v>86</v>
      </c>
      <c r="AY191" s="39" t="s">
        <v>150</v>
      </c>
      <c r="BE191" s="174">
        <f t="shared" si="24"/>
        <v>0</v>
      </c>
      <c r="BF191" s="174">
        <f t="shared" si="25"/>
        <v>0</v>
      </c>
      <c r="BG191" s="174">
        <f t="shared" si="26"/>
        <v>0</v>
      </c>
      <c r="BH191" s="174">
        <f t="shared" si="27"/>
        <v>0</v>
      </c>
      <c r="BI191" s="174">
        <f t="shared" si="28"/>
        <v>0</v>
      </c>
      <c r="BJ191" s="39" t="s">
        <v>8</v>
      </c>
      <c r="BK191" s="174">
        <f t="shared" si="29"/>
        <v>0</v>
      </c>
      <c r="BL191" s="39" t="s">
        <v>217</v>
      </c>
      <c r="BM191" s="173" t="s">
        <v>1329</v>
      </c>
    </row>
    <row r="192" spans="2:65" s="52" customFormat="1" ht="16.5" customHeight="1" x14ac:dyDescent="0.2">
      <c r="B192" s="51"/>
      <c r="C192" s="163" t="s">
        <v>742</v>
      </c>
      <c r="D192" s="163" t="s">
        <v>152</v>
      </c>
      <c r="E192" s="164" t="s">
        <v>1330</v>
      </c>
      <c r="F192" s="165" t="s">
        <v>1331</v>
      </c>
      <c r="G192" s="166" t="s">
        <v>1243</v>
      </c>
      <c r="H192" s="167">
        <v>1</v>
      </c>
      <c r="I192" s="22"/>
      <c r="J192" s="168">
        <f t="shared" si="20"/>
        <v>0</v>
      </c>
      <c r="K192" s="165" t="s">
        <v>1</v>
      </c>
      <c r="L192" s="51"/>
      <c r="M192" s="169" t="s">
        <v>1</v>
      </c>
      <c r="N192" s="170" t="s">
        <v>42</v>
      </c>
      <c r="P192" s="171">
        <f t="shared" si="21"/>
        <v>0</v>
      </c>
      <c r="Q192" s="171">
        <v>6.2E-4</v>
      </c>
      <c r="R192" s="171">
        <f t="shared" si="22"/>
        <v>6.2E-4</v>
      </c>
      <c r="S192" s="171">
        <v>0</v>
      </c>
      <c r="T192" s="172">
        <f t="shared" si="23"/>
        <v>0</v>
      </c>
      <c r="AR192" s="173" t="s">
        <v>217</v>
      </c>
      <c r="AT192" s="173" t="s">
        <v>152</v>
      </c>
      <c r="AU192" s="173" t="s">
        <v>86</v>
      </c>
      <c r="AY192" s="39" t="s">
        <v>150</v>
      </c>
      <c r="BE192" s="174">
        <f t="shared" si="24"/>
        <v>0</v>
      </c>
      <c r="BF192" s="174">
        <f t="shared" si="25"/>
        <v>0</v>
      </c>
      <c r="BG192" s="174">
        <f t="shared" si="26"/>
        <v>0</v>
      </c>
      <c r="BH192" s="174">
        <f t="shared" si="27"/>
        <v>0</v>
      </c>
      <c r="BI192" s="174">
        <f t="shared" si="28"/>
        <v>0</v>
      </c>
      <c r="BJ192" s="39" t="s">
        <v>8</v>
      </c>
      <c r="BK192" s="174">
        <f t="shared" si="29"/>
        <v>0</v>
      </c>
      <c r="BL192" s="39" t="s">
        <v>217</v>
      </c>
      <c r="BM192" s="173" t="s">
        <v>1332</v>
      </c>
    </row>
    <row r="193" spans="2:65" s="52" customFormat="1" ht="24.2" customHeight="1" x14ac:dyDescent="0.2">
      <c r="B193" s="51"/>
      <c r="C193" s="163" t="s">
        <v>320</v>
      </c>
      <c r="D193" s="163" t="s">
        <v>152</v>
      </c>
      <c r="E193" s="164" t="s">
        <v>1333</v>
      </c>
      <c r="F193" s="165" t="s">
        <v>1334</v>
      </c>
      <c r="G193" s="166" t="s">
        <v>1243</v>
      </c>
      <c r="H193" s="167">
        <v>8</v>
      </c>
      <c r="I193" s="22"/>
      <c r="J193" s="168">
        <f t="shared" si="20"/>
        <v>0</v>
      </c>
      <c r="K193" s="165" t="s">
        <v>1</v>
      </c>
      <c r="L193" s="51"/>
      <c r="M193" s="169" t="s">
        <v>1</v>
      </c>
      <c r="N193" s="170" t="s">
        <v>42</v>
      </c>
      <c r="P193" s="171">
        <f t="shared" si="21"/>
        <v>0</v>
      </c>
      <c r="Q193" s="171">
        <v>2.5999999999999998E-4</v>
      </c>
      <c r="R193" s="171">
        <f t="shared" si="22"/>
        <v>2.0799999999999998E-3</v>
      </c>
      <c r="S193" s="171">
        <v>0</v>
      </c>
      <c r="T193" s="172">
        <f t="shared" si="23"/>
        <v>0</v>
      </c>
      <c r="AR193" s="173" t="s">
        <v>217</v>
      </c>
      <c r="AT193" s="173" t="s">
        <v>152</v>
      </c>
      <c r="AU193" s="173" t="s">
        <v>86</v>
      </c>
      <c r="AY193" s="39" t="s">
        <v>150</v>
      </c>
      <c r="BE193" s="174">
        <f t="shared" si="24"/>
        <v>0</v>
      </c>
      <c r="BF193" s="174">
        <f t="shared" si="25"/>
        <v>0</v>
      </c>
      <c r="BG193" s="174">
        <f t="shared" si="26"/>
        <v>0</v>
      </c>
      <c r="BH193" s="174">
        <f t="shared" si="27"/>
        <v>0</v>
      </c>
      <c r="BI193" s="174">
        <f t="shared" si="28"/>
        <v>0</v>
      </c>
      <c r="BJ193" s="39" t="s">
        <v>8</v>
      </c>
      <c r="BK193" s="174">
        <f t="shared" si="29"/>
        <v>0</v>
      </c>
      <c r="BL193" s="39" t="s">
        <v>217</v>
      </c>
      <c r="BM193" s="173" t="s">
        <v>1335</v>
      </c>
    </row>
    <row r="194" spans="2:65" s="152" customFormat="1" ht="22.9" customHeight="1" x14ac:dyDescent="0.2">
      <c r="B194" s="151"/>
      <c r="D194" s="153" t="s">
        <v>76</v>
      </c>
      <c r="E194" s="161" t="s">
        <v>1336</v>
      </c>
      <c r="F194" s="161" t="s">
        <v>1337</v>
      </c>
      <c r="I194" s="21"/>
      <c r="J194" s="162">
        <f>BK194</f>
        <v>0</v>
      </c>
      <c r="L194" s="151"/>
      <c r="M194" s="156"/>
      <c r="P194" s="157">
        <f>P195</f>
        <v>0</v>
      </c>
      <c r="R194" s="157">
        <f>R195</f>
        <v>0</v>
      </c>
      <c r="T194" s="158">
        <f>T195</f>
        <v>0.192</v>
      </c>
      <c r="AR194" s="153" t="s">
        <v>86</v>
      </c>
      <c r="AT194" s="159" t="s">
        <v>76</v>
      </c>
      <c r="AU194" s="159" t="s">
        <v>8</v>
      </c>
      <c r="AY194" s="153" t="s">
        <v>150</v>
      </c>
      <c r="BK194" s="160">
        <f>BK195</f>
        <v>0</v>
      </c>
    </row>
    <row r="195" spans="2:65" s="52" customFormat="1" ht="16.5" customHeight="1" x14ac:dyDescent="0.2">
      <c r="B195" s="51"/>
      <c r="C195" s="163" t="s">
        <v>344</v>
      </c>
      <c r="D195" s="163" t="s">
        <v>152</v>
      </c>
      <c r="E195" s="164" t="s">
        <v>1338</v>
      </c>
      <c r="F195" s="165" t="s">
        <v>1414</v>
      </c>
      <c r="G195" s="166" t="s">
        <v>1243</v>
      </c>
      <c r="H195" s="167">
        <v>1</v>
      </c>
      <c r="I195" s="22"/>
      <c r="J195" s="168">
        <f>ROUND(I195*H195,0)</f>
        <v>0</v>
      </c>
      <c r="K195" s="165" t="s">
        <v>1</v>
      </c>
      <c r="L195" s="51"/>
      <c r="M195" s="169" t="s">
        <v>1</v>
      </c>
      <c r="N195" s="170" t="s">
        <v>42</v>
      </c>
      <c r="P195" s="171">
        <f>O195*H195</f>
        <v>0</v>
      </c>
      <c r="Q195" s="171">
        <v>0</v>
      </c>
      <c r="R195" s="171">
        <f>Q195*H195</f>
        <v>0</v>
      </c>
      <c r="S195" s="171">
        <v>0.192</v>
      </c>
      <c r="T195" s="172">
        <f>S195*H195</f>
        <v>0.192</v>
      </c>
      <c r="AR195" s="173" t="s">
        <v>217</v>
      </c>
      <c r="AT195" s="173" t="s">
        <v>152</v>
      </c>
      <c r="AU195" s="173" t="s">
        <v>86</v>
      </c>
      <c r="AY195" s="39" t="s">
        <v>150</v>
      </c>
      <c r="BE195" s="174">
        <f>IF(N195="základní",J195,0)</f>
        <v>0</v>
      </c>
      <c r="BF195" s="174">
        <f>IF(N195="snížená",J195,0)</f>
        <v>0</v>
      </c>
      <c r="BG195" s="174">
        <f>IF(N195="zákl. přenesená",J195,0)</f>
        <v>0</v>
      </c>
      <c r="BH195" s="174">
        <f>IF(N195="sníž. přenesená",J195,0)</f>
        <v>0</v>
      </c>
      <c r="BI195" s="174">
        <f>IF(N195="nulová",J195,0)</f>
        <v>0</v>
      </c>
      <c r="BJ195" s="39" t="s">
        <v>8</v>
      </c>
      <c r="BK195" s="174">
        <f>ROUND(I195*H195,0)</f>
        <v>0</v>
      </c>
      <c r="BL195" s="39" t="s">
        <v>217</v>
      </c>
      <c r="BM195" s="173" t="s">
        <v>1339</v>
      </c>
    </row>
    <row r="196" spans="2:65" s="152" customFormat="1" ht="25.9" customHeight="1" x14ac:dyDescent="0.2">
      <c r="B196" s="151"/>
      <c r="D196" s="153" t="s">
        <v>76</v>
      </c>
      <c r="E196" s="154" t="s">
        <v>1340</v>
      </c>
      <c r="F196" s="154" t="s">
        <v>1341</v>
      </c>
      <c r="I196" s="21"/>
      <c r="J196" s="155">
        <f>BK196</f>
        <v>0</v>
      </c>
      <c r="L196" s="151"/>
      <c r="M196" s="156"/>
      <c r="P196" s="157">
        <f>P197</f>
        <v>0</v>
      </c>
      <c r="R196" s="157">
        <f>R197</f>
        <v>0</v>
      </c>
      <c r="T196" s="158">
        <f>T197</f>
        <v>0</v>
      </c>
      <c r="AR196" s="153" t="s">
        <v>157</v>
      </c>
      <c r="AT196" s="159" t="s">
        <v>76</v>
      </c>
      <c r="AU196" s="159" t="s">
        <v>77</v>
      </c>
      <c r="AY196" s="153" t="s">
        <v>150</v>
      </c>
      <c r="BK196" s="160">
        <f>BK197</f>
        <v>0</v>
      </c>
    </row>
    <row r="197" spans="2:65" s="52" customFormat="1" ht="16.5" customHeight="1" x14ac:dyDescent="0.2">
      <c r="B197" s="51"/>
      <c r="C197" s="163" t="s">
        <v>326</v>
      </c>
      <c r="D197" s="163" t="s">
        <v>152</v>
      </c>
      <c r="E197" s="164" t="s">
        <v>1342</v>
      </c>
      <c r="F197" s="165" t="s">
        <v>1343</v>
      </c>
      <c r="G197" s="166" t="s">
        <v>629</v>
      </c>
      <c r="H197" s="167">
        <v>30</v>
      </c>
      <c r="I197" s="22"/>
      <c r="J197" s="168">
        <f>ROUND(I197*H197,0)</f>
        <v>0</v>
      </c>
      <c r="K197" s="165" t="s">
        <v>1224</v>
      </c>
      <c r="L197" s="51"/>
      <c r="M197" s="223" t="s">
        <v>1</v>
      </c>
      <c r="N197" s="224" t="s">
        <v>42</v>
      </c>
      <c r="O197" s="212"/>
      <c r="P197" s="213">
        <f>O197*H197</f>
        <v>0</v>
      </c>
      <c r="Q197" s="213">
        <v>0</v>
      </c>
      <c r="R197" s="213">
        <f>Q197*H197</f>
        <v>0</v>
      </c>
      <c r="S197" s="213">
        <v>0</v>
      </c>
      <c r="T197" s="214">
        <f>S197*H197</f>
        <v>0</v>
      </c>
      <c r="AR197" s="173" t="s">
        <v>1344</v>
      </c>
      <c r="AT197" s="173" t="s">
        <v>152</v>
      </c>
      <c r="AU197" s="173" t="s">
        <v>8</v>
      </c>
      <c r="AY197" s="39" t="s">
        <v>150</v>
      </c>
      <c r="BE197" s="174">
        <f>IF(N197="základní",J197,0)</f>
        <v>0</v>
      </c>
      <c r="BF197" s="174">
        <f>IF(N197="snížená",J197,0)</f>
        <v>0</v>
      </c>
      <c r="BG197" s="174">
        <f>IF(N197="zákl. přenesená",J197,0)</f>
        <v>0</v>
      </c>
      <c r="BH197" s="174">
        <f>IF(N197="sníž. přenesená",J197,0)</f>
        <v>0</v>
      </c>
      <c r="BI197" s="174">
        <f>IF(N197="nulová",J197,0)</f>
        <v>0</v>
      </c>
      <c r="BJ197" s="39" t="s">
        <v>8</v>
      </c>
      <c r="BK197" s="174">
        <f>ROUND(I197*H197,0)</f>
        <v>0</v>
      </c>
      <c r="BL197" s="39" t="s">
        <v>1344</v>
      </c>
      <c r="BM197" s="173" t="s">
        <v>1345</v>
      </c>
    </row>
    <row r="198" spans="2:65" s="52" customFormat="1" ht="6.95" customHeight="1" x14ac:dyDescent="0.2">
      <c r="B198" s="64"/>
      <c r="C198" s="65"/>
      <c r="D198" s="65"/>
      <c r="E198" s="65"/>
      <c r="F198" s="65"/>
      <c r="G198" s="65"/>
      <c r="H198" s="65"/>
      <c r="I198" s="65"/>
      <c r="J198" s="65"/>
      <c r="K198" s="65"/>
      <c r="L198" s="51"/>
    </row>
  </sheetData>
  <sheetProtection password="DDCF" sheet="1" objects="1" scenarios="1"/>
  <autoFilter ref="C125:K197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46"/>
  <sheetViews>
    <sheetView showGridLines="0" workbookViewId="0">
      <selection activeCell="I115" sqref="I115"/>
    </sheetView>
  </sheetViews>
  <sheetFormatPr defaultRowHeight="11.25" x14ac:dyDescent="0.2"/>
  <cols>
    <col min="1" max="1" width="8.33203125" style="38" customWidth="1"/>
    <col min="2" max="2" width="1.1640625" style="38" customWidth="1"/>
    <col min="3" max="3" width="4.1640625" style="38" customWidth="1"/>
    <col min="4" max="4" width="4.33203125" style="38" customWidth="1"/>
    <col min="5" max="5" width="17.1640625" style="38" customWidth="1"/>
    <col min="6" max="6" width="50.83203125" style="38" customWidth="1"/>
    <col min="7" max="7" width="7.5" style="38" customWidth="1"/>
    <col min="8" max="8" width="14" style="38" customWidth="1"/>
    <col min="9" max="9" width="15.83203125" style="38" customWidth="1"/>
    <col min="10" max="11" width="22.33203125" style="38" customWidth="1"/>
    <col min="12" max="12" width="9.33203125" style="38" customWidth="1"/>
    <col min="13" max="13" width="10.83203125" style="38" hidden="1" customWidth="1"/>
    <col min="14" max="14" width="9.33203125" style="38" hidden="1"/>
    <col min="15" max="20" width="14.1640625" style="38" hidden="1" customWidth="1"/>
    <col min="21" max="21" width="16.33203125" style="38" hidden="1" customWidth="1"/>
    <col min="22" max="22" width="12.33203125" style="38" customWidth="1"/>
    <col min="23" max="23" width="16.33203125" style="38" customWidth="1"/>
    <col min="24" max="24" width="12.33203125" style="38" customWidth="1"/>
    <col min="25" max="25" width="15" style="38" customWidth="1"/>
    <col min="26" max="26" width="11" style="38" customWidth="1"/>
    <col min="27" max="27" width="15" style="38" customWidth="1"/>
    <col min="28" max="28" width="16.33203125" style="38" customWidth="1"/>
    <col min="29" max="29" width="11" style="38" customWidth="1"/>
    <col min="30" max="30" width="15" style="38" customWidth="1"/>
    <col min="31" max="31" width="16.33203125" style="38" customWidth="1"/>
    <col min="32" max="43" width="9.33203125" style="38"/>
    <col min="44" max="65" width="9.33203125" style="38" hidden="1"/>
    <col min="66" max="16384" width="9.33203125" style="38"/>
  </cols>
  <sheetData>
    <row r="2" spans="2:46" ht="36.950000000000003" customHeight="1" x14ac:dyDescent="0.2">
      <c r="L2" s="227" t="s">
        <v>5</v>
      </c>
      <c r="M2" s="228"/>
      <c r="N2" s="228"/>
      <c r="O2" s="228"/>
      <c r="P2" s="228"/>
      <c r="Q2" s="228"/>
      <c r="R2" s="228"/>
      <c r="S2" s="228"/>
      <c r="T2" s="228"/>
      <c r="U2" s="228"/>
      <c r="V2" s="228"/>
      <c r="AT2" s="39" t="s">
        <v>94</v>
      </c>
    </row>
    <row r="3" spans="2:46" ht="6.95" customHeight="1" x14ac:dyDescent="0.2">
      <c r="B3" s="40"/>
      <c r="C3" s="41"/>
      <c r="D3" s="41"/>
      <c r="E3" s="41"/>
      <c r="F3" s="41"/>
      <c r="G3" s="41"/>
      <c r="H3" s="41"/>
      <c r="I3" s="41"/>
      <c r="J3" s="41"/>
      <c r="K3" s="41"/>
      <c r="L3" s="42"/>
      <c r="AT3" s="39" t="s">
        <v>86</v>
      </c>
    </row>
    <row r="4" spans="2:46" ht="24.95" customHeight="1" x14ac:dyDescent="0.2">
      <c r="B4" s="42"/>
      <c r="D4" s="43" t="s">
        <v>101</v>
      </c>
      <c r="L4" s="42"/>
      <c r="M4" s="110" t="s">
        <v>11</v>
      </c>
      <c r="AT4" s="39" t="s">
        <v>3</v>
      </c>
    </row>
    <row r="5" spans="2:46" ht="6.95" customHeight="1" x14ac:dyDescent="0.2">
      <c r="B5" s="42"/>
      <c r="L5" s="42"/>
    </row>
    <row r="6" spans="2:46" ht="12" customHeight="1" x14ac:dyDescent="0.2">
      <c r="B6" s="42"/>
      <c r="D6" s="48" t="s">
        <v>17</v>
      </c>
      <c r="L6" s="42"/>
    </row>
    <row r="7" spans="2:46" s="226" customFormat="1" ht="16.5" customHeight="1" x14ac:dyDescent="0.2">
      <c r="B7" s="225"/>
      <c r="E7" s="267" t="str">
        <f>'Rekapitulace stavby'!K6</f>
        <v xml:space="preserve">Generální oprava a úprava pavilonu nosorožců - OPRAVA                            
</v>
      </c>
      <c r="F7" s="268"/>
      <c r="G7" s="268"/>
      <c r="H7" s="268"/>
      <c r="L7" s="225"/>
    </row>
    <row r="8" spans="2:46" s="52" customFormat="1" ht="12" customHeight="1" x14ac:dyDescent="0.2">
      <c r="B8" s="51"/>
      <c r="D8" s="48" t="s">
        <v>114</v>
      </c>
      <c r="L8" s="51"/>
    </row>
    <row r="9" spans="2:46" s="52" customFormat="1" ht="16.5" customHeight="1" x14ac:dyDescent="0.2">
      <c r="B9" s="51"/>
      <c r="E9" s="249" t="s">
        <v>1346</v>
      </c>
      <c r="F9" s="266"/>
      <c r="G9" s="266"/>
      <c r="H9" s="266"/>
      <c r="L9" s="51"/>
    </row>
    <row r="10" spans="2:46" s="52" customFormat="1" x14ac:dyDescent="0.2">
      <c r="B10" s="51"/>
      <c r="L10" s="51"/>
    </row>
    <row r="11" spans="2:46" s="52" customFormat="1" ht="12" customHeight="1" x14ac:dyDescent="0.2">
      <c r="B11" s="51"/>
      <c r="D11" s="48" t="s">
        <v>19</v>
      </c>
      <c r="F11" s="49" t="s">
        <v>1</v>
      </c>
      <c r="I11" s="48" t="s">
        <v>20</v>
      </c>
      <c r="J11" s="49" t="s">
        <v>1</v>
      </c>
      <c r="L11" s="51"/>
    </row>
    <row r="12" spans="2:46" s="52" customFormat="1" ht="12" customHeight="1" x14ac:dyDescent="0.2">
      <c r="B12" s="51"/>
      <c r="D12" s="48" t="s">
        <v>21</v>
      </c>
      <c r="F12" s="49" t="s">
        <v>22</v>
      </c>
      <c r="I12" s="48" t="s">
        <v>23</v>
      </c>
      <c r="J12" s="111" t="str">
        <f>'Rekapitulace stavby'!AN8</f>
        <v>3. 1. 2023</v>
      </c>
      <c r="L12" s="51"/>
    </row>
    <row r="13" spans="2:46" s="52" customFormat="1" ht="10.9" customHeight="1" x14ac:dyDescent="0.2">
      <c r="B13" s="51"/>
      <c r="L13" s="51"/>
    </row>
    <row r="14" spans="2:46" s="52" customFormat="1" ht="12" customHeight="1" x14ac:dyDescent="0.2">
      <c r="B14" s="51"/>
      <c r="D14" s="48" t="s">
        <v>25</v>
      </c>
      <c r="I14" s="48" t="s">
        <v>26</v>
      </c>
      <c r="J14" s="49" t="s">
        <v>1</v>
      </c>
      <c r="L14" s="51"/>
    </row>
    <row r="15" spans="2:46" s="52" customFormat="1" ht="18" customHeight="1" x14ac:dyDescent="0.2">
      <c r="B15" s="51"/>
      <c r="E15" s="49" t="s">
        <v>27</v>
      </c>
      <c r="I15" s="48" t="s">
        <v>28</v>
      </c>
      <c r="J15" s="49" t="s">
        <v>1</v>
      </c>
      <c r="L15" s="51"/>
    </row>
    <row r="16" spans="2:46" s="52" customFormat="1" ht="6.95" customHeight="1" x14ac:dyDescent="0.2">
      <c r="B16" s="51"/>
      <c r="L16" s="51"/>
    </row>
    <row r="17" spans="2:12" s="52" customFormat="1" ht="12" customHeight="1" x14ac:dyDescent="0.2">
      <c r="B17" s="51"/>
      <c r="D17" s="48" t="s">
        <v>29</v>
      </c>
      <c r="I17" s="48" t="s">
        <v>26</v>
      </c>
      <c r="J17" s="11" t="str">
        <f>'Rekapitulace stavby'!AN13</f>
        <v>Vyplň údaj</v>
      </c>
      <c r="L17" s="51"/>
    </row>
    <row r="18" spans="2:12" s="52" customFormat="1" ht="18" customHeight="1" x14ac:dyDescent="0.2">
      <c r="B18" s="51"/>
      <c r="E18" s="269" t="str">
        <f>'Rekapitulace stavby'!E14</f>
        <v>Vyplň údaj</v>
      </c>
      <c r="F18" s="270"/>
      <c r="G18" s="270"/>
      <c r="H18" s="270"/>
      <c r="I18" s="48" t="s">
        <v>28</v>
      </c>
      <c r="J18" s="11" t="str">
        <f>'Rekapitulace stavby'!AN14</f>
        <v>Vyplň údaj</v>
      </c>
      <c r="L18" s="51"/>
    </row>
    <row r="19" spans="2:12" s="52" customFormat="1" ht="6.95" customHeight="1" x14ac:dyDescent="0.2">
      <c r="B19" s="51"/>
      <c r="L19" s="51"/>
    </row>
    <row r="20" spans="2:12" s="52" customFormat="1" ht="12" customHeight="1" x14ac:dyDescent="0.2">
      <c r="B20" s="51"/>
      <c r="D20" s="48" t="s">
        <v>31</v>
      </c>
      <c r="I20" s="48" t="s">
        <v>26</v>
      </c>
      <c r="J20" s="49" t="s">
        <v>1</v>
      </c>
      <c r="L20" s="51"/>
    </row>
    <row r="21" spans="2:12" s="52" customFormat="1" ht="18" customHeight="1" x14ac:dyDescent="0.2">
      <c r="B21" s="51"/>
      <c r="E21" s="49" t="s">
        <v>32</v>
      </c>
      <c r="I21" s="48" t="s">
        <v>28</v>
      </c>
      <c r="J21" s="49" t="s">
        <v>1</v>
      </c>
      <c r="L21" s="51"/>
    </row>
    <row r="22" spans="2:12" s="52" customFormat="1" ht="6.95" customHeight="1" x14ac:dyDescent="0.2">
      <c r="B22" s="51"/>
      <c r="L22" s="51"/>
    </row>
    <row r="23" spans="2:12" s="52" customFormat="1" ht="12" customHeight="1" x14ac:dyDescent="0.2">
      <c r="B23" s="51"/>
      <c r="D23" s="48" t="s">
        <v>34</v>
      </c>
      <c r="I23" s="48" t="s">
        <v>26</v>
      </c>
      <c r="J23" s="49" t="s">
        <v>1</v>
      </c>
      <c r="L23" s="51"/>
    </row>
    <row r="24" spans="2:12" s="52" customFormat="1" ht="18" customHeight="1" x14ac:dyDescent="0.2">
      <c r="B24" s="51"/>
      <c r="E24" s="49" t="s">
        <v>35</v>
      </c>
      <c r="I24" s="48" t="s">
        <v>28</v>
      </c>
      <c r="J24" s="49" t="s">
        <v>1</v>
      </c>
      <c r="L24" s="51"/>
    </row>
    <row r="25" spans="2:12" s="52" customFormat="1" ht="6.95" customHeight="1" x14ac:dyDescent="0.2">
      <c r="B25" s="51"/>
      <c r="L25" s="51"/>
    </row>
    <row r="26" spans="2:12" s="52" customFormat="1" ht="12" customHeight="1" x14ac:dyDescent="0.2">
      <c r="B26" s="51"/>
      <c r="D26" s="48" t="s">
        <v>36</v>
      </c>
      <c r="L26" s="51"/>
    </row>
    <row r="27" spans="2:12" s="113" customFormat="1" ht="16.5" customHeight="1" x14ac:dyDescent="0.2">
      <c r="B27" s="112"/>
      <c r="E27" s="243" t="s">
        <v>1</v>
      </c>
      <c r="F27" s="243"/>
      <c r="G27" s="243"/>
      <c r="H27" s="243"/>
      <c r="L27" s="112"/>
    </row>
    <row r="28" spans="2:12" s="52" customFormat="1" ht="6.95" customHeight="1" x14ac:dyDescent="0.2">
      <c r="B28" s="51"/>
      <c r="L28" s="51"/>
    </row>
    <row r="29" spans="2:12" s="52" customFormat="1" ht="6.95" customHeight="1" x14ac:dyDescent="0.2">
      <c r="B29" s="51"/>
      <c r="D29" s="74"/>
      <c r="E29" s="74"/>
      <c r="F29" s="74"/>
      <c r="G29" s="74"/>
      <c r="H29" s="74"/>
      <c r="I29" s="74"/>
      <c r="J29" s="74"/>
      <c r="K29" s="74"/>
      <c r="L29" s="51"/>
    </row>
    <row r="30" spans="2:12" s="52" customFormat="1" ht="25.35" customHeight="1" x14ac:dyDescent="0.2">
      <c r="B30" s="51"/>
      <c r="D30" s="114" t="s">
        <v>37</v>
      </c>
      <c r="J30" s="115">
        <f>ROUND(J126, 0)</f>
        <v>0</v>
      </c>
      <c r="L30" s="51"/>
    </row>
    <row r="31" spans="2:12" s="52" customFormat="1" ht="6.95" customHeight="1" x14ac:dyDescent="0.2">
      <c r="B31" s="51"/>
      <c r="D31" s="74"/>
      <c r="E31" s="74"/>
      <c r="F31" s="74"/>
      <c r="G31" s="74"/>
      <c r="H31" s="74"/>
      <c r="I31" s="74"/>
      <c r="J31" s="74"/>
      <c r="K31" s="74"/>
      <c r="L31" s="51"/>
    </row>
    <row r="32" spans="2:12" s="52" customFormat="1" ht="14.45" customHeight="1" x14ac:dyDescent="0.2">
      <c r="B32" s="51"/>
      <c r="F32" s="116" t="s">
        <v>39</v>
      </c>
      <c r="I32" s="116" t="s">
        <v>38</v>
      </c>
      <c r="J32" s="116" t="s">
        <v>40</v>
      </c>
      <c r="L32" s="51"/>
    </row>
    <row r="33" spans="2:12" s="52" customFormat="1" ht="14.45" customHeight="1" x14ac:dyDescent="0.2">
      <c r="B33" s="51"/>
      <c r="D33" s="117" t="s">
        <v>41</v>
      </c>
      <c r="E33" s="48" t="s">
        <v>42</v>
      </c>
      <c r="F33" s="118">
        <f>ROUND((SUM(BE126:BE145)),  0)</f>
        <v>0</v>
      </c>
      <c r="I33" s="119">
        <v>0.21</v>
      </c>
      <c r="J33" s="118">
        <f>ROUND(((SUM(BE126:BE145))*I33),  0)</f>
        <v>0</v>
      </c>
      <c r="L33" s="51"/>
    </row>
    <row r="34" spans="2:12" s="52" customFormat="1" ht="14.45" customHeight="1" x14ac:dyDescent="0.2">
      <c r="B34" s="51"/>
      <c r="E34" s="48" t="s">
        <v>43</v>
      </c>
      <c r="F34" s="118">
        <f>ROUND((SUM(BF126:BF145)),  0)</f>
        <v>0</v>
      </c>
      <c r="I34" s="119">
        <v>0.15</v>
      </c>
      <c r="J34" s="118">
        <f>ROUND(((SUM(BF126:BF145))*I34),  0)</f>
        <v>0</v>
      </c>
      <c r="L34" s="51"/>
    </row>
    <row r="35" spans="2:12" s="52" customFormat="1" ht="14.45" hidden="1" customHeight="1" x14ac:dyDescent="0.2">
      <c r="B35" s="51"/>
      <c r="E35" s="48" t="s">
        <v>44</v>
      </c>
      <c r="F35" s="118">
        <f>ROUND((SUM(BG126:BG145)),  0)</f>
        <v>0</v>
      </c>
      <c r="I35" s="119">
        <v>0.21</v>
      </c>
      <c r="J35" s="118">
        <f>0</f>
        <v>0</v>
      </c>
      <c r="L35" s="51"/>
    </row>
    <row r="36" spans="2:12" s="52" customFormat="1" ht="14.45" hidden="1" customHeight="1" x14ac:dyDescent="0.2">
      <c r="B36" s="51"/>
      <c r="E36" s="48" t="s">
        <v>45</v>
      </c>
      <c r="F36" s="118">
        <f>ROUND((SUM(BH126:BH145)),  0)</f>
        <v>0</v>
      </c>
      <c r="I36" s="119">
        <v>0.15</v>
      </c>
      <c r="J36" s="118">
        <f>0</f>
        <v>0</v>
      </c>
      <c r="L36" s="51"/>
    </row>
    <row r="37" spans="2:12" s="52" customFormat="1" ht="14.45" hidden="1" customHeight="1" x14ac:dyDescent="0.2">
      <c r="B37" s="51"/>
      <c r="E37" s="48" t="s">
        <v>46</v>
      </c>
      <c r="F37" s="118">
        <f>ROUND((SUM(BI126:BI145)),  0)</f>
        <v>0</v>
      </c>
      <c r="I37" s="119">
        <v>0</v>
      </c>
      <c r="J37" s="118">
        <f>0</f>
        <v>0</v>
      </c>
      <c r="L37" s="51"/>
    </row>
    <row r="38" spans="2:12" s="52" customFormat="1" ht="6.95" customHeight="1" x14ac:dyDescent="0.2">
      <c r="B38" s="51"/>
      <c r="L38" s="51"/>
    </row>
    <row r="39" spans="2:12" s="52" customFormat="1" ht="25.35" customHeight="1" x14ac:dyDescent="0.2">
      <c r="B39" s="51"/>
      <c r="C39" s="120"/>
      <c r="D39" s="121" t="s">
        <v>47</v>
      </c>
      <c r="E39" s="77"/>
      <c r="F39" s="77"/>
      <c r="G39" s="122" t="s">
        <v>48</v>
      </c>
      <c r="H39" s="123" t="s">
        <v>49</v>
      </c>
      <c r="I39" s="77"/>
      <c r="J39" s="124">
        <f>SUM(J30:J37)</f>
        <v>0</v>
      </c>
      <c r="K39" s="125"/>
      <c r="L39" s="51"/>
    </row>
    <row r="40" spans="2:12" s="52" customFormat="1" ht="14.45" customHeight="1" x14ac:dyDescent="0.2">
      <c r="B40" s="51"/>
      <c r="L40" s="51"/>
    </row>
    <row r="41" spans="2:12" ht="14.45" customHeight="1" x14ac:dyDescent="0.2">
      <c r="B41" s="42"/>
      <c r="L41" s="42"/>
    </row>
    <row r="42" spans="2:12" ht="14.45" customHeight="1" x14ac:dyDescent="0.2">
      <c r="B42" s="42"/>
      <c r="L42" s="42"/>
    </row>
    <row r="43" spans="2:12" ht="14.45" customHeight="1" x14ac:dyDescent="0.2">
      <c r="B43" s="42"/>
      <c r="L43" s="42"/>
    </row>
    <row r="44" spans="2:12" ht="14.45" customHeight="1" x14ac:dyDescent="0.2">
      <c r="B44" s="42"/>
      <c r="L44" s="42"/>
    </row>
    <row r="45" spans="2:12" ht="14.45" customHeight="1" x14ac:dyDescent="0.2">
      <c r="B45" s="42"/>
      <c r="L45" s="42"/>
    </row>
    <row r="46" spans="2:12" ht="14.45" customHeight="1" x14ac:dyDescent="0.2">
      <c r="B46" s="42"/>
      <c r="L46" s="42"/>
    </row>
    <row r="47" spans="2:12" ht="14.45" customHeight="1" x14ac:dyDescent="0.2">
      <c r="B47" s="42"/>
      <c r="L47" s="42"/>
    </row>
    <row r="48" spans="2:12" ht="14.45" customHeight="1" x14ac:dyDescent="0.2">
      <c r="B48" s="42"/>
      <c r="L48" s="42"/>
    </row>
    <row r="49" spans="2:12" ht="14.45" customHeight="1" x14ac:dyDescent="0.2">
      <c r="B49" s="42"/>
      <c r="L49" s="42"/>
    </row>
    <row r="50" spans="2:12" s="52" customFormat="1" ht="14.45" customHeight="1" x14ac:dyDescent="0.2">
      <c r="B50" s="51"/>
      <c r="D50" s="61" t="s">
        <v>50</v>
      </c>
      <c r="E50" s="62"/>
      <c r="F50" s="62"/>
      <c r="G50" s="61" t="s">
        <v>51</v>
      </c>
      <c r="H50" s="62"/>
      <c r="I50" s="62"/>
      <c r="J50" s="62"/>
      <c r="K50" s="62"/>
      <c r="L50" s="51"/>
    </row>
    <row r="51" spans="2:12" x14ac:dyDescent="0.2">
      <c r="B51" s="42"/>
      <c r="L51" s="42"/>
    </row>
    <row r="52" spans="2:12" x14ac:dyDescent="0.2">
      <c r="B52" s="42"/>
      <c r="L52" s="42"/>
    </row>
    <row r="53" spans="2:12" x14ac:dyDescent="0.2">
      <c r="B53" s="42"/>
      <c r="L53" s="42"/>
    </row>
    <row r="54" spans="2:12" x14ac:dyDescent="0.2">
      <c r="B54" s="42"/>
      <c r="L54" s="42"/>
    </row>
    <row r="55" spans="2:12" x14ac:dyDescent="0.2">
      <c r="B55" s="42"/>
      <c r="L55" s="42"/>
    </row>
    <row r="56" spans="2:12" x14ac:dyDescent="0.2">
      <c r="B56" s="42"/>
      <c r="L56" s="42"/>
    </row>
    <row r="57" spans="2:12" x14ac:dyDescent="0.2">
      <c r="B57" s="42"/>
      <c r="L57" s="42"/>
    </row>
    <row r="58" spans="2:12" x14ac:dyDescent="0.2">
      <c r="B58" s="42"/>
      <c r="L58" s="42"/>
    </row>
    <row r="59" spans="2:12" x14ac:dyDescent="0.2">
      <c r="B59" s="42"/>
      <c r="L59" s="42"/>
    </row>
    <row r="60" spans="2:12" x14ac:dyDescent="0.2">
      <c r="B60" s="42"/>
      <c r="L60" s="42"/>
    </row>
    <row r="61" spans="2:12" s="52" customFormat="1" ht="12.75" x14ac:dyDescent="0.2">
      <c r="B61" s="51"/>
      <c r="D61" s="63" t="s">
        <v>52</v>
      </c>
      <c r="E61" s="54"/>
      <c r="F61" s="126" t="s">
        <v>53</v>
      </c>
      <c r="G61" s="63" t="s">
        <v>52</v>
      </c>
      <c r="H61" s="54"/>
      <c r="I61" s="54"/>
      <c r="J61" s="127" t="s">
        <v>53</v>
      </c>
      <c r="K61" s="54"/>
      <c r="L61" s="51"/>
    </row>
    <row r="62" spans="2:12" x14ac:dyDescent="0.2">
      <c r="B62" s="42"/>
      <c r="L62" s="42"/>
    </row>
    <row r="63" spans="2:12" x14ac:dyDescent="0.2">
      <c r="B63" s="42"/>
      <c r="L63" s="42"/>
    </row>
    <row r="64" spans="2:12" x14ac:dyDescent="0.2">
      <c r="B64" s="42"/>
      <c r="L64" s="42"/>
    </row>
    <row r="65" spans="2:12" s="52" customFormat="1" ht="12.75" x14ac:dyDescent="0.2">
      <c r="B65" s="51"/>
      <c r="D65" s="61" t="s">
        <v>54</v>
      </c>
      <c r="E65" s="62"/>
      <c r="F65" s="62"/>
      <c r="G65" s="61" t="s">
        <v>55</v>
      </c>
      <c r="H65" s="62"/>
      <c r="I65" s="62"/>
      <c r="J65" s="62"/>
      <c r="K65" s="62"/>
      <c r="L65" s="51"/>
    </row>
    <row r="66" spans="2:12" x14ac:dyDescent="0.2">
      <c r="B66" s="42"/>
      <c r="L66" s="42"/>
    </row>
    <row r="67" spans="2:12" x14ac:dyDescent="0.2">
      <c r="B67" s="42"/>
      <c r="L67" s="42"/>
    </row>
    <row r="68" spans="2:12" x14ac:dyDescent="0.2">
      <c r="B68" s="42"/>
      <c r="L68" s="42"/>
    </row>
    <row r="69" spans="2:12" x14ac:dyDescent="0.2">
      <c r="B69" s="42"/>
      <c r="L69" s="42"/>
    </row>
    <row r="70" spans="2:12" x14ac:dyDescent="0.2">
      <c r="B70" s="42"/>
      <c r="L70" s="42"/>
    </row>
    <row r="71" spans="2:12" x14ac:dyDescent="0.2">
      <c r="B71" s="42"/>
      <c r="L71" s="42"/>
    </row>
    <row r="72" spans="2:12" x14ac:dyDescent="0.2">
      <c r="B72" s="42"/>
      <c r="L72" s="42"/>
    </row>
    <row r="73" spans="2:12" x14ac:dyDescent="0.2">
      <c r="B73" s="42"/>
      <c r="L73" s="42"/>
    </row>
    <row r="74" spans="2:12" x14ac:dyDescent="0.2">
      <c r="B74" s="42"/>
      <c r="L74" s="42"/>
    </row>
    <row r="75" spans="2:12" x14ac:dyDescent="0.2">
      <c r="B75" s="42"/>
      <c r="L75" s="42"/>
    </row>
    <row r="76" spans="2:12" s="52" customFormat="1" ht="12.75" x14ac:dyDescent="0.2">
      <c r="B76" s="51"/>
      <c r="D76" s="63" t="s">
        <v>52</v>
      </c>
      <c r="E76" s="54"/>
      <c r="F76" s="126" t="s">
        <v>53</v>
      </c>
      <c r="G76" s="63" t="s">
        <v>52</v>
      </c>
      <c r="H76" s="54"/>
      <c r="I76" s="54"/>
      <c r="J76" s="127" t="s">
        <v>53</v>
      </c>
      <c r="K76" s="54"/>
      <c r="L76" s="51"/>
    </row>
    <row r="77" spans="2:12" s="52" customFormat="1" ht="14.45" customHeight="1" x14ac:dyDescent="0.2"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51"/>
    </row>
    <row r="81" spans="2:47" s="52" customFormat="1" ht="6.95" customHeight="1" x14ac:dyDescent="0.2"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51"/>
    </row>
    <row r="82" spans="2:47" s="52" customFormat="1" ht="24.95" customHeight="1" x14ac:dyDescent="0.2">
      <c r="B82" s="51"/>
      <c r="C82" s="43" t="s">
        <v>116</v>
      </c>
      <c r="L82" s="51"/>
    </row>
    <row r="83" spans="2:47" s="52" customFormat="1" ht="6.95" customHeight="1" x14ac:dyDescent="0.2">
      <c r="B83" s="51"/>
      <c r="L83" s="51"/>
    </row>
    <row r="84" spans="2:47" s="52" customFormat="1" ht="12" customHeight="1" x14ac:dyDescent="0.2">
      <c r="B84" s="51"/>
      <c r="C84" s="48" t="s">
        <v>17</v>
      </c>
      <c r="L84" s="51"/>
    </row>
    <row r="85" spans="2:47" s="226" customFormat="1" ht="16.5" customHeight="1" x14ac:dyDescent="0.2">
      <c r="B85" s="225"/>
      <c r="E85" s="267" t="str">
        <f>E7</f>
        <v xml:space="preserve">Generální oprava a úprava pavilonu nosorožců - OPRAVA                            
</v>
      </c>
      <c r="F85" s="268"/>
      <c r="G85" s="268"/>
      <c r="H85" s="268"/>
      <c r="L85" s="225"/>
    </row>
    <row r="86" spans="2:47" s="52" customFormat="1" ht="12" customHeight="1" x14ac:dyDescent="0.2">
      <c r="B86" s="51"/>
      <c r="C86" s="48" t="s">
        <v>114</v>
      </c>
      <c r="L86" s="51"/>
    </row>
    <row r="87" spans="2:47" s="52" customFormat="1" ht="16.5" customHeight="1" x14ac:dyDescent="0.2">
      <c r="B87" s="51"/>
      <c r="E87" s="249" t="str">
        <f>E9</f>
        <v>6 - Vedlejší náklady - oprava</v>
      </c>
      <c r="F87" s="266"/>
      <c r="G87" s="266"/>
      <c r="H87" s="266"/>
      <c r="L87" s="51"/>
    </row>
    <row r="88" spans="2:47" s="52" customFormat="1" ht="6.95" customHeight="1" x14ac:dyDescent="0.2">
      <c r="B88" s="51"/>
      <c r="L88" s="51"/>
    </row>
    <row r="89" spans="2:47" s="52" customFormat="1" ht="12" customHeight="1" x14ac:dyDescent="0.2">
      <c r="B89" s="51"/>
      <c r="C89" s="48" t="s">
        <v>21</v>
      </c>
      <c r="F89" s="49" t="str">
        <f>F12</f>
        <v>Dvůr Králové nad Labem</v>
      </c>
      <c r="I89" s="48" t="s">
        <v>23</v>
      </c>
      <c r="J89" s="111" t="str">
        <f>IF(J12="","",J12)</f>
        <v>3. 1. 2023</v>
      </c>
      <c r="L89" s="51"/>
    </row>
    <row r="90" spans="2:47" s="52" customFormat="1" ht="6.95" customHeight="1" x14ac:dyDescent="0.2">
      <c r="B90" s="51"/>
      <c r="L90" s="51"/>
    </row>
    <row r="91" spans="2:47" s="52" customFormat="1" ht="40.15" customHeight="1" x14ac:dyDescent="0.2">
      <c r="B91" s="51"/>
      <c r="C91" s="48" t="s">
        <v>25</v>
      </c>
      <c r="F91" s="49" t="str">
        <f>E15</f>
        <v>ZOO Dvůr Králové a.s., Štefánikova 1029, D.K.n.L.</v>
      </c>
      <c r="I91" s="48" t="s">
        <v>31</v>
      </c>
      <c r="J91" s="128" t="str">
        <f>E21</f>
        <v>Projektis DK s r.o., Legionářská 562, D.K.n.L.</v>
      </c>
      <c r="L91" s="51"/>
    </row>
    <row r="92" spans="2:47" s="52" customFormat="1" ht="15.2" customHeight="1" x14ac:dyDescent="0.2">
      <c r="B92" s="51"/>
      <c r="C92" s="48" t="s">
        <v>29</v>
      </c>
      <c r="F92" s="49" t="str">
        <f>IF(E18="","",E18)</f>
        <v>Vyplň údaj</v>
      </c>
      <c r="I92" s="48" t="s">
        <v>34</v>
      </c>
      <c r="J92" s="128" t="str">
        <f>E24</f>
        <v>ing. V. Švehla</v>
      </c>
      <c r="L92" s="51"/>
    </row>
    <row r="93" spans="2:47" s="52" customFormat="1" ht="10.35" customHeight="1" x14ac:dyDescent="0.2">
      <c r="B93" s="51"/>
      <c r="L93" s="51"/>
    </row>
    <row r="94" spans="2:47" s="52" customFormat="1" ht="29.25" customHeight="1" x14ac:dyDescent="0.2">
      <c r="B94" s="51"/>
      <c r="C94" s="129" t="s">
        <v>117</v>
      </c>
      <c r="D94" s="120"/>
      <c r="E94" s="120"/>
      <c r="F94" s="120"/>
      <c r="G94" s="120"/>
      <c r="H94" s="120"/>
      <c r="I94" s="120"/>
      <c r="J94" s="130" t="s">
        <v>118</v>
      </c>
      <c r="K94" s="120"/>
      <c r="L94" s="51"/>
    </row>
    <row r="95" spans="2:47" s="52" customFormat="1" ht="10.35" customHeight="1" x14ac:dyDescent="0.2">
      <c r="B95" s="51"/>
      <c r="L95" s="51"/>
    </row>
    <row r="96" spans="2:47" s="52" customFormat="1" ht="22.9" customHeight="1" x14ac:dyDescent="0.2">
      <c r="B96" s="51"/>
      <c r="C96" s="131" t="s">
        <v>119</v>
      </c>
      <c r="J96" s="115">
        <f>J126</f>
        <v>0</v>
      </c>
      <c r="L96" s="51"/>
      <c r="AU96" s="39" t="s">
        <v>120</v>
      </c>
    </row>
    <row r="97" spans="2:12" s="133" customFormat="1" ht="24.95" customHeight="1" x14ac:dyDescent="0.2">
      <c r="B97" s="132"/>
      <c r="D97" s="134" t="s">
        <v>1347</v>
      </c>
      <c r="E97" s="135"/>
      <c r="F97" s="135"/>
      <c r="G97" s="135"/>
      <c r="H97" s="135"/>
      <c r="I97" s="135"/>
      <c r="J97" s="136">
        <f>J127</f>
        <v>0</v>
      </c>
      <c r="L97" s="132"/>
    </row>
    <row r="98" spans="2:12" s="138" customFormat="1" ht="19.899999999999999" customHeight="1" x14ac:dyDescent="0.2">
      <c r="B98" s="137"/>
      <c r="D98" s="139" t="s">
        <v>1348</v>
      </c>
      <c r="E98" s="140"/>
      <c r="F98" s="140"/>
      <c r="G98" s="140"/>
      <c r="H98" s="140"/>
      <c r="I98" s="140"/>
      <c r="J98" s="141">
        <f>J128</f>
        <v>0</v>
      </c>
      <c r="L98" s="137"/>
    </row>
    <row r="99" spans="2:12" s="138" customFormat="1" ht="19.899999999999999" customHeight="1" x14ac:dyDescent="0.2">
      <c r="B99" s="137"/>
      <c r="D99" s="139" t="s">
        <v>1349</v>
      </c>
      <c r="E99" s="140"/>
      <c r="F99" s="140"/>
      <c r="G99" s="140"/>
      <c r="H99" s="140"/>
      <c r="I99" s="140"/>
      <c r="J99" s="141">
        <f>J130</f>
        <v>0</v>
      </c>
      <c r="L99" s="137"/>
    </row>
    <row r="100" spans="2:12" s="138" customFormat="1" ht="19.899999999999999" customHeight="1" x14ac:dyDescent="0.2">
      <c r="B100" s="137"/>
      <c r="D100" s="139" t="s">
        <v>1350</v>
      </c>
      <c r="E100" s="140"/>
      <c r="F100" s="140"/>
      <c r="G100" s="140"/>
      <c r="H100" s="140"/>
      <c r="I100" s="140"/>
      <c r="J100" s="141">
        <f>J132</f>
        <v>0</v>
      </c>
      <c r="L100" s="137"/>
    </row>
    <row r="101" spans="2:12" s="138" customFormat="1" ht="19.899999999999999" customHeight="1" x14ac:dyDescent="0.2">
      <c r="B101" s="137"/>
      <c r="D101" s="139" t="s">
        <v>1351</v>
      </c>
      <c r="E101" s="140"/>
      <c r="F101" s="140"/>
      <c r="G101" s="140"/>
      <c r="H101" s="140"/>
      <c r="I101" s="140"/>
      <c r="J101" s="141">
        <f>J134</f>
        <v>0</v>
      </c>
      <c r="L101" s="137"/>
    </row>
    <row r="102" spans="2:12" s="138" customFormat="1" ht="19.899999999999999" customHeight="1" x14ac:dyDescent="0.2">
      <c r="B102" s="137"/>
      <c r="D102" s="139" t="s">
        <v>1352</v>
      </c>
      <c r="E102" s="140"/>
      <c r="F102" s="140"/>
      <c r="G102" s="140"/>
      <c r="H102" s="140"/>
      <c r="I102" s="140"/>
      <c r="J102" s="141">
        <f>J136</f>
        <v>0</v>
      </c>
      <c r="L102" s="137"/>
    </row>
    <row r="103" spans="2:12" s="138" customFormat="1" ht="19.899999999999999" customHeight="1" x14ac:dyDescent="0.2">
      <c r="B103" s="137"/>
      <c r="D103" s="139" t="s">
        <v>1353</v>
      </c>
      <c r="E103" s="140"/>
      <c r="F103" s="140"/>
      <c r="G103" s="140"/>
      <c r="H103" s="140"/>
      <c r="I103" s="140"/>
      <c r="J103" s="141">
        <f>J138</f>
        <v>0</v>
      </c>
      <c r="L103" s="137"/>
    </row>
    <row r="104" spans="2:12" s="138" customFormat="1" ht="19.899999999999999" customHeight="1" x14ac:dyDescent="0.2">
      <c r="B104" s="137"/>
      <c r="D104" s="139" t="s">
        <v>1354</v>
      </c>
      <c r="E104" s="140"/>
      <c r="F104" s="140"/>
      <c r="G104" s="140"/>
      <c r="H104" s="140"/>
      <c r="I104" s="140"/>
      <c r="J104" s="141">
        <f>J140</f>
        <v>0</v>
      </c>
      <c r="L104" s="137"/>
    </row>
    <row r="105" spans="2:12" s="138" customFormat="1" ht="19.899999999999999" customHeight="1" x14ac:dyDescent="0.2">
      <c r="B105" s="137"/>
      <c r="D105" s="139" t="s">
        <v>1355</v>
      </c>
      <c r="E105" s="140"/>
      <c r="F105" s="140"/>
      <c r="G105" s="140"/>
      <c r="H105" s="140"/>
      <c r="I105" s="140"/>
      <c r="J105" s="141">
        <f>J142</f>
        <v>0</v>
      </c>
      <c r="L105" s="137"/>
    </row>
    <row r="106" spans="2:12" s="138" customFormat="1" ht="19.899999999999999" customHeight="1" x14ac:dyDescent="0.2">
      <c r="B106" s="137"/>
      <c r="D106" s="139" t="s">
        <v>1356</v>
      </c>
      <c r="E106" s="140"/>
      <c r="F106" s="140"/>
      <c r="G106" s="140"/>
      <c r="H106" s="140"/>
      <c r="I106" s="140"/>
      <c r="J106" s="141">
        <f>J144</f>
        <v>0</v>
      </c>
      <c r="L106" s="137"/>
    </row>
    <row r="107" spans="2:12" s="52" customFormat="1" ht="21.75" customHeight="1" x14ac:dyDescent="0.2">
      <c r="B107" s="51"/>
      <c r="L107" s="51"/>
    </row>
    <row r="108" spans="2:12" s="52" customFormat="1" ht="6.95" customHeight="1" x14ac:dyDescent="0.2">
      <c r="B108" s="64"/>
      <c r="C108" s="65"/>
      <c r="D108" s="65"/>
      <c r="E108" s="65"/>
      <c r="F108" s="65"/>
      <c r="G108" s="65"/>
      <c r="H108" s="65"/>
      <c r="I108" s="65"/>
      <c r="J108" s="65"/>
      <c r="K108" s="65"/>
      <c r="L108" s="51"/>
    </row>
    <row r="112" spans="2:12" s="52" customFormat="1" ht="6.95" customHeight="1" x14ac:dyDescent="0.2"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51"/>
    </row>
    <row r="113" spans="2:63" s="52" customFormat="1" ht="24.95" customHeight="1" x14ac:dyDescent="0.2">
      <c r="B113" s="51"/>
      <c r="C113" s="43" t="s">
        <v>135</v>
      </c>
      <c r="L113" s="51"/>
    </row>
    <row r="114" spans="2:63" s="52" customFormat="1" ht="6.95" customHeight="1" x14ac:dyDescent="0.2">
      <c r="B114" s="51"/>
      <c r="L114" s="51"/>
    </row>
    <row r="115" spans="2:63" s="52" customFormat="1" ht="12" customHeight="1" x14ac:dyDescent="0.2">
      <c r="B115" s="51"/>
      <c r="C115" s="48" t="s">
        <v>17</v>
      </c>
      <c r="L115" s="51"/>
    </row>
    <row r="116" spans="2:63" s="226" customFormat="1" ht="16.5" customHeight="1" x14ac:dyDescent="0.2">
      <c r="B116" s="225"/>
      <c r="E116" s="267" t="str">
        <f>E7</f>
        <v xml:space="preserve">Generální oprava a úprava pavilonu nosorožců - OPRAVA                            
</v>
      </c>
      <c r="F116" s="268"/>
      <c r="G116" s="268"/>
      <c r="H116" s="268"/>
      <c r="L116" s="225"/>
    </row>
    <row r="117" spans="2:63" s="52" customFormat="1" ht="12" customHeight="1" x14ac:dyDescent="0.2">
      <c r="B117" s="51"/>
      <c r="C117" s="48" t="s">
        <v>114</v>
      </c>
      <c r="L117" s="51"/>
    </row>
    <row r="118" spans="2:63" s="52" customFormat="1" ht="16.5" customHeight="1" x14ac:dyDescent="0.2">
      <c r="B118" s="51"/>
      <c r="E118" s="249" t="str">
        <f>E9</f>
        <v>6 - Vedlejší náklady - oprava</v>
      </c>
      <c r="F118" s="266"/>
      <c r="G118" s="266"/>
      <c r="H118" s="266"/>
      <c r="L118" s="51"/>
    </row>
    <row r="119" spans="2:63" s="52" customFormat="1" ht="6.95" customHeight="1" x14ac:dyDescent="0.2">
      <c r="B119" s="51"/>
      <c r="L119" s="51"/>
    </row>
    <row r="120" spans="2:63" s="52" customFormat="1" ht="12" customHeight="1" x14ac:dyDescent="0.2">
      <c r="B120" s="51"/>
      <c r="C120" s="48" t="s">
        <v>21</v>
      </c>
      <c r="F120" s="49" t="str">
        <f>F12</f>
        <v>Dvůr Králové nad Labem</v>
      </c>
      <c r="I120" s="48" t="s">
        <v>23</v>
      </c>
      <c r="J120" s="111" t="str">
        <f>IF(J12="","",J12)</f>
        <v>3. 1. 2023</v>
      </c>
      <c r="L120" s="51"/>
    </row>
    <row r="121" spans="2:63" s="52" customFormat="1" ht="6.95" customHeight="1" x14ac:dyDescent="0.2">
      <c r="B121" s="51"/>
      <c r="L121" s="51"/>
    </row>
    <row r="122" spans="2:63" s="52" customFormat="1" ht="40.15" customHeight="1" x14ac:dyDescent="0.2">
      <c r="B122" s="51"/>
      <c r="C122" s="48" t="s">
        <v>25</v>
      </c>
      <c r="F122" s="49" t="str">
        <f>E15</f>
        <v>ZOO Dvůr Králové a.s., Štefánikova 1029, D.K.n.L.</v>
      </c>
      <c r="I122" s="48" t="s">
        <v>31</v>
      </c>
      <c r="J122" s="128" t="str">
        <f>E21</f>
        <v>Projektis DK s r.o., Legionářská 562, D.K.n.L.</v>
      </c>
      <c r="L122" s="51"/>
    </row>
    <row r="123" spans="2:63" s="52" customFormat="1" ht="15.2" customHeight="1" x14ac:dyDescent="0.2">
      <c r="B123" s="51"/>
      <c r="C123" s="48" t="s">
        <v>29</v>
      </c>
      <c r="F123" s="49" t="str">
        <f>IF(E18="","",E18)</f>
        <v>Vyplň údaj</v>
      </c>
      <c r="I123" s="48" t="s">
        <v>34</v>
      </c>
      <c r="J123" s="128" t="str">
        <f>E24</f>
        <v>ing. V. Švehla</v>
      </c>
      <c r="L123" s="51"/>
    </row>
    <row r="124" spans="2:63" s="52" customFormat="1" ht="10.35" customHeight="1" x14ac:dyDescent="0.2">
      <c r="B124" s="51"/>
      <c r="L124" s="51"/>
    </row>
    <row r="125" spans="2:63" s="146" customFormat="1" ht="29.25" customHeight="1" x14ac:dyDescent="0.2">
      <c r="B125" s="142"/>
      <c r="C125" s="143" t="s">
        <v>136</v>
      </c>
      <c r="D125" s="144" t="s">
        <v>62</v>
      </c>
      <c r="E125" s="144" t="s">
        <v>58</v>
      </c>
      <c r="F125" s="144" t="s">
        <v>59</v>
      </c>
      <c r="G125" s="144" t="s">
        <v>137</v>
      </c>
      <c r="H125" s="144" t="s">
        <v>138</v>
      </c>
      <c r="I125" s="144" t="s">
        <v>139</v>
      </c>
      <c r="J125" s="144" t="s">
        <v>118</v>
      </c>
      <c r="K125" s="145" t="s">
        <v>140</v>
      </c>
      <c r="L125" s="142"/>
      <c r="M125" s="79" t="s">
        <v>1</v>
      </c>
      <c r="N125" s="80" t="s">
        <v>41</v>
      </c>
      <c r="O125" s="80" t="s">
        <v>141</v>
      </c>
      <c r="P125" s="80" t="s">
        <v>142</v>
      </c>
      <c r="Q125" s="80" t="s">
        <v>143</v>
      </c>
      <c r="R125" s="80" t="s">
        <v>144</v>
      </c>
      <c r="S125" s="80" t="s">
        <v>145</v>
      </c>
      <c r="T125" s="81" t="s">
        <v>146</v>
      </c>
    </row>
    <row r="126" spans="2:63" s="52" customFormat="1" ht="22.9" customHeight="1" x14ac:dyDescent="0.25">
      <c r="B126" s="51"/>
      <c r="C126" s="85" t="s">
        <v>147</v>
      </c>
      <c r="J126" s="147">
        <f>BK126</f>
        <v>0</v>
      </c>
      <c r="L126" s="51"/>
      <c r="M126" s="82"/>
      <c r="N126" s="74"/>
      <c r="O126" s="74"/>
      <c r="P126" s="148">
        <f>P127</f>
        <v>0</v>
      </c>
      <c r="Q126" s="74"/>
      <c r="R126" s="148">
        <f>R127</f>
        <v>0</v>
      </c>
      <c r="S126" s="74"/>
      <c r="T126" s="149">
        <f>T127</f>
        <v>0</v>
      </c>
      <c r="AT126" s="39" t="s">
        <v>76</v>
      </c>
      <c r="AU126" s="39" t="s">
        <v>120</v>
      </c>
      <c r="BK126" s="150">
        <f>BK127</f>
        <v>0</v>
      </c>
    </row>
    <row r="127" spans="2:63" s="152" customFormat="1" ht="25.9" customHeight="1" x14ac:dyDescent="0.2">
      <c r="B127" s="151"/>
      <c r="D127" s="153" t="s">
        <v>76</v>
      </c>
      <c r="E127" s="154" t="s">
        <v>1357</v>
      </c>
      <c r="F127" s="154" t="s">
        <v>1358</v>
      </c>
      <c r="J127" s="155">
        <f>BK127</f>
        <v>0</v>
      </c>
      <c r="L127" s="151"/>
      <c r="M127" s="156"/>
      <c r="P127" s="157">
        <f>P128+P130+P132+P134+P136+P138+P140+P142+P144</f>
        <v>0</v>
      </c>
      <c r="R127" s="157">
        <f>R128+R130+R132+R134+R136+R138+R140+R142+R144</f>
        <v>0</v>
      </c>
      <c r="T127" s="158">
        <f>T128+T130+T132+T134+T136+T138+T140+T142+T144</f>
        <v>0</v>
      </c>
      <c r="AR127" s="153" t="s">
        <v>255</v>
      </c>
      <c r="AT127" s="159" t="s">
        <v>76</v>
      </c>
      <c r="AU127" s="159" t="s">
        <v>77</v>
      </c>
      <c r="AY127" s="153" t="s">
        <v>150</v>
      </c>
      <c r="BK127" s="160">
        <f>BK128+BK130+BK132+BK134+BK136+BK138+BK140+BK142+BK144</f>
        <v>0</v>
      </c>
    </row>
    <row r="128" spans="2:63" s="152" customFormat="1" ht="22.9" customHeight="1" x14ac:dyDescent="0.2">
      <c r="B128" s="151"/>
      <c r="D128" s="153" t="s">
        <v>76</v>
      </c>
      <c r="E128" s="161" t="s">
        <v>1359</v>
      </c>
      <c r="F128" s="161" t="s">
        <v>1360</v>
      </c>
      <c r="J128" s="162">
        <f>BK128</f>
        <v>0</v>
      </c>
      <c r="L128" s="151"/>
      <c r="M128" s="156"/>
      <c r="P128" s="157">
        <f>P129</f>
        <v>0</v>
      </c>
      <c r="R128" s="157">
        <f>R129</f>
        <v>0</v>
      </c>
      <c r="T128" s="158">
        <f>T129</f>
        <v>0</v>
      </c>
      <c r="AR128" s="153" t="s">
        <v>255</v>
      </c>
      <c r="AT128" s="159" t="s">
        <v>76</v>
      </c>
      <c r="AU128" s="159" t="s">
        <v>8</v>
      </c>
      <c r="AY128" s="153" t="s">
        <v>150</v>
      </c>
      <c r="BK128" s="160">
        <f>BK129</f>
        <v>0</v>
      </c>
    </row>
    <row r="129" spans="2:65" s="52" customFormat="1" ht="16.5" customHeight="1" x14ac:dyDescent="0.2">
      <c r="B129" s="51"/>
      <c r="C129" s="163" t="s">
        <v>8</v>
      </c>
      <c r="D129" s="163" t="s">
        <v>152</v>
      </c>
      <c r="E129" s="164" t="s">
        <v>1361</v>
      </c>
      <c r="F129" s="165" t="s">
        <v>1360</v>
      </c>
      <c r="G129" s="166" t="s">
        <v>1178</v>
      </c>
      <c r="H129" s="167">
        <v>1</v>
      </c>
      <c r="I129" s="22"/>
      <c r="J129" s="168">
        <f>ROUND(I129*H129,0)</f>
        <v>0</v>
      </c>
      <c r="K129" s="165" t="s">
        <v>156</v>
      </c>
      <c r="L129" s="51"/>
      <c r="M129" s="169" t="s">
        <v>1</v>
      </c>
      <c r="N129" s="170" t="s">
        <v>42</v>
      </c>
      <c r="P129" s="171">
        <f>O129*H129</f>
        <v>0</v>
      </c>
      <c r="Q129" s="171">
        <v>0</v>
      </c>
      <c r="R129" s="171">
        <f>Q129*H129</f>
        <v>0</v>
      </c>
      <c r="S129" s="171">
        <v>0</v>
      </c>
      <c r="T129" s="172">
        <f>S129*H129</f>
        <v>0</v>
      </c>
      <c r="AR129" s="173" t="s">
        <v>1362</v>
      </c>
      <c r="AT129" s="173" t="s">
        <v>152</v>
      </c>
      <c r="AU129" s="173" t="s">
        <v>86</v>
      </c>
      <c r="AY129" s="39" t="s">
        <v>150</v>
      </c>
      <c r="BE129" s="174">
        <f>IF(N129="základní",J129,0)</f>
        <v>0</v>
      </c>
      <c r="BF129" s="174">
        <f>IF(N129="snížená",J129,0)</f>
        <v>0</v>
      </c>
      <c r="BG129" s="174">
        <f>IF(N129="zákl. přenesená",J129,0)</f>
        <v>0</v>
      </c>
      <c r="BH129" s="174">
        <f>IF(N129="sníž. přenesená",J129,0)</f>
        <v>0</v>
      </c>
      <c r="BI129" s="174">
        <f>IF(N129="nulová",J129,0)</f>
        <v>0</v>
      </c>
      <c r="BJ129" s="39" t="s">
        <v>8</v>
      </c>
      <c r="BK129" s="174">
        <f>ROUND(I129*H129,0)</f>
        <v>0</v>
      </c>
      <c r="BL129" s="39" t="s">
        <v>1362</v>
      </c>
      <c r="BM129" s="173" t="s">
        <v>1363</v>
      </c>
    </row>
    <row r="130" spans="2:65" s="152" customFormat="1" ht="22.9" customHeight="1" x14ac:dyDescent="0.2">
      <c r="B130" s="151"/>
      <c r="D130" s="153" t="s">
        <v>76</v>
      </c>
      <c r="E130" s="161" t="s">
        <v>1364</v>
      </c>
      <c r="F130" s="161" t="s">
        <v>1365</v>
      </c>
      <c r="I130" s="21"/>
      <c r="J130" s="162">
        <f>BK130</f>
        <v>0</v>
      </c>
      <c r="L130" s="151"/>
      <c r="M130" s="156"/>
      <c r="P130" s="157">
        <f>P131</f>
        <v>0</v>
      </c>
      <c r="R130" s="157">
        <f>R131</f>
        <v>0</v>
      </c>
      <c r="T130" s="158">
        <f>T131</f>
        <v>0</v>
      </c>
      <c r="AR130" s="153" t="s">
        <v>255</v>
      </c>
      <c r="AT130" s="159" t="s">
        <v>76</v>
      </c>
      <c r="AU130" s="159" t="s">
        <v>8</v>
      </c>
      <c r="AY130" s="153" t="s">
        <v>150</v>
      </c>
      <c r="BK130" s="160">
        <f>BK131</f>
        <v>0</v>
      </c>
    </row>
    <row r="131" spans="2:65" s="52" customFormat="1" ht="16.5" customHeight="1" x14ac:dyDescent="0.2">
      <c r="B131" s="51"/>
      <c r="C131" s="163" t="s">
        <v>86</v>
      </c>
      <c r="D131" s="163" t="s">
        <v>152</v>
      </c>
      <c r="E131" s="164" t="s">
        <v>1366</v>
      </c>
      <c r="F131" s="165" t="s">
        <v>1365</v>
      </c>
      <c r="G131" s="166" t="s">
        <v>1178</v>
      </c>
      <c r="H131" s="167">
        <v>1</v>
      </c>
      <c r="I131" s="22"/>
      <c r="J131" s="168">
        <f>ROUND(I131*H131,0)</f>
        <v>0</v>
      </c>
      <c r="K131" s="165" t="s">
        <v>156</v>
      </c>
      <c r="L131" s="51"/>
      <c r="M131" s="169" t="s">
        <v>1</v>
      </c>
      <c r="N131" s="170" t="s">
        <v>42</v>
      </c>
      <c r="P131" s="171">
        <f>O131*H131</f>
        <v>0</v>
      </c>
      <c r="Q131" s="171">
        <v>0</v>
      </c>
      <c r="R131" s="171">
        <f>Q131*H131</f>
        <v>0</v>
      </c>
      <c r="S131" s="171">
        <v>0</v>
      </c>
      <c r="T131" s="172">
        <f>S131*H131</f>
        <v>0</v>
      </c>
      <c r="AR131" s="173" t="s">
        <v>1362</v>
      </c>
      <c r="AT131" s="173" t="s">
        <v>152</v>
      </c>
      <c r="AU131" s="173" t="s">
        <v>86</v>
      </c>
      <c r="AY131" s="39" t="s">
        <v>150</v>
      </c>
      <c r="BE131" s="174">
        <f>IF(N131="základní",J131,0)</f>
        <v>0</v>
      </c>
      <c r="BF131" s="174">
        <f>IF(N131="snížená",J131,0)</f>
        <v>0</v>
      </c>
      <c r="BG131" s="174">
        <f>IF(N131="zákl. přenesená",J131,0)</f>
        <v>0</v>
      </c>
      <c r="BH131" s="174">
        <f>IF(N131="sníž. přenesená",J131,0)</f>
        <v>0</v>
      </c>
      <c r="BI131" s="174">
        <f>IF(N131="nulová",J131,0)</f>
        <v>0</v>
      </c>
      <c r="BJ131" s="39" t="s">
        <v>8</v>
      </c>
      <c r="BK131" s="174">
        <f>ROUND(I131*H131,0)</f>
        <v>0</v>
      </c>
      <c r="BL131" s="39" t="s">
        <v>1362</v>
      </c>
      <c r="BM131" s="173" t="s">
        <v>1367</v>
      </c>
    </row>
    <row r="132" spans="2:65" s="152" customFormat="1" ht="22.9" customHeight="1" x14ac:dyDescent="0.2">
      <c r="B132" s="151"/>
      <c r="D132" s="153" t="s">
        <v>76</v>
      </c>
      <c r="E132" s="161" t="s">
        <v>1368</v>
      </c>
      <c r="F132" s="161" t="s">
        <v>1369</v>
      </c>
      <c r="I132" s="21"/>
      <c r="J132" s="162">
        <f>BK132</f>
        <v>0</v>
      </c>
      <c r="L132" s="151"/>
      <c r="M132" s="156"/>
      <c r="P132" s="157">
        <f>P133</f>
        <v>0</v>
      </c>
      <c r="R132" s="157">
        <f>R133</f>
        <v>0</v>
      </c>
      <c r="T132" s="158">
        <f>T133</f>
        <v>0</v>
      </c>
      <c r="AR132" s="153" t="s">
        <v>255</v>
      </c>
      <c r="AT132" s="159" t="s">
        <v>76</v>
      </c>
      <c r="AU132" s="159" t="s">
        <v>8</v>
      </c>
      <c r="AY132" s="153" t="s">
        <v>150</v>
      </c>
      <c r="BK132" s="160">
        <f>BK133</f>
        <v>0</v>
      </c>
    </row>
    <row r="133" spans="2:65" s="52" customFormat="1" ht="16.5" customHeight="1" x14ac:dyDescent="0.2">
      <c r="B133" s="51"/>
      <c r="C133" s="163" t="s">
        <v>164</v>
      </c>
      <c r="D133" s="163" t="s">
        <v>152</v>
      </c>
      <c r="E133" s="164" t="s">
        <v>1370</v>
      </c>
      <c r="F133" s="165" t="s">
        <v>1369</v>
      </c>
      <c r="G133" s="166" t="s">
        <v>1178</v>
      </c>
      <c r="H133" s="167">
        <v>1</v>
      </c>
      <c r="I133" s="22"/>
      <c r="J133" s="168">
        <f>ROUND(I133*H133,0)</f>
        <v>0</v>
      </c>
      <c r="K133" s="165" t="s">
        <v>156</v>
      </c>
      <c r="L133" s="51"/>
      <c r="M133" s="169" t="s">
        <v>1</v>
      </c>
      <c r="N133" s="170" t="s">
        <v>42</v>
      </c>
      <c r="P133" s="171">
        <f>O133*H133</f>
        <v>0</v>
      </c>
      <c r="Q133" s="171">
        <v>0</v>
      </c>
      <c r="R133" s="171">
        <f>Q133*H133</f>
        <v>0</v>
      </c>
      <c r="S133" s="171">
        <v>0</v>
      </c>
      <c r="T133" s="172">
        <f>S133*H133</f>
        <v>0</v>
      </c>
      <c r="AR133" s="173" t="s">
        <v>1362</v>
      </c>
      <c r="AT133" s="173" t="s">
        <v>152</v>
      </c>
      <c r="AU133" s="173" t="s">
        <v>86</v>
      </c>
      <c r="AY133" s="39" t="s">
        <v>150</v>
      </c>
      <c r="BE133" s="174">
        <f>IF(N133="základní",J133,0)</f>
        <v>0</v>
      </c>
      <c r="BF133" s="174">
        <f>IF(N133="snížená",J133,0)</f>
        <v>0</v>
      </c>
      <c r="BG133" s="174">
        <f>IF(N133="zákl. přenesená",J133,0)</f>
        <v>0</v>
      </c>
      <c r="BH133" s="174">
        <f>IF(N133="sníž. přenesená",J133,0)</f>
        <v>0</v>
      </c>
      <c r="BI133" s="174">
        <f>IF(N133="nulová",J133,0)</f>
        <v>0</v>
      </c>
      <c r="BJ133" s="39" t="s">
        <v>8</v>
      </c>
      <c r="BK133" s="174">
        <f>ROUND(I133*H133,0)</f>
        <v>0</v>
      </c>
      <c r="BL133" s="39" t="s">
        <v>1362</v>
      </c>
      <c r="BM133" s="173" t="s">
        <v>1371</v>
      </c>
    </row>
    <row r="134" spans="2:65" s="152" customFormat="1" ht="22.9" customHeight="1" x14ac:dyDescent="0.2">
      <c r="B134" s="151"/>
      <c r="D134" s="153" t="s">
        <v>76</v>
      </c>
      <c r="E134" s="161" t="s">
        <v>1372</v>
      </c>
      <c r="F134" s="161" t="s">
        <v>1373</v>
      </c>
      <c r="I134" s="21"/>
      <c r="J134" s="162">
        <f>BK134</f>
        <v>0</v>
      </c>
      <c r="L134" s="151"/>
      <c r="M134" s="156"/>
      <c r="P134" s="157">
        <f>P135</f>
        <v>0</v>
      </c>
      <c r="R134" s="157">
        <f>R135</f>
        <v>0</v>
      </c>
      <c r="T134" s="158">
        <f>T135</f>
        <v>0</v>
      </c>
      <c r="AR134" s="153" t="s">
        <v>255</v>
      </c>
      <c r="AT134" s="159" t="s">
        <v>76</v>
      </c>
      <c r="AU134" s="159" t="s">
        <v>8</v>
      </c>
      <c r="AY134" s="153" t="s">
        <v>150</v>
      </c>
      <c r="BK134" s="160">
        <f>BK135</f>
        <v>0</v>
      </c>
    </row>
    <row r="135" spans="2:65" s="52" customFormat="1" ht="16.5" customHeight="1" x14ac:dyDescent="0.2">
      <c r="B135" s="51"/>
      <c r="C135" s="163" t="s">
        <v>157</v>
      </c>
      <c r="D135" s="163" t="s">
        <v>152</v>
      </c>
      <c r="E135" s="164" t="s">
        <v>1374</v>
      </c>
      <c r="F135" s="165" t="s">
        <v>1373</v>
      </c>
      <c r="G135" s="166" t="s">
        <v>1178</v>
      </c>
      <c r="H135" s="167">
        <v>1</v>
      </c>
      <c r="I135" s="22"/>
      <c r="J135" s="168">
        <f>ROUND(I135*H135,0)</f>
        <v>0</v>
      </c>
      <c r="K135" s="165" t="s">
        <v>156</v>
      </c>
      <c r="L135" s="51"/>
      <c r="M135" s="169" t="s">
        <v>1</v>
      </c>
      <c r="N135" s="170" t="s">
        <v>42</v>
      </c>
      <c r="P135" s="171">
        <f>O135*H135</f>
        <v>0</v>
      </c>
      <c r="Q135" s="171">
        <v>0</v>
      </c>
      <c r="R135" s="171">
        <f>Q135*H135</f>
        <v>0</v>
      </c>
      <c r="S135" s="171">
        <v>0</v>
      </c>
      <c r="T135" s="172">
        <f>S135*H135</f>
        <v>0</v>
      </c>
      <c r="AR135" s="173" t="s">
        <v>1362</v>
      </c>
      <c r="AT135" s="173" t="s">
        <v>152</v>
      </c>
      <c r="AU135" s="173" t="s">
        <v>86</v>
      </c>
      <c r="AY135" s="39" t="s">
        <v>150</v>
      </c>
      <c r="BE135" s="174">
        <f>IF(N135="základní",J135,0)</f>
        <v>0</v>
      </c>
      <c r="BF135" s="174">
        <f>IF(N135="snížená",J135,0)</f>
        <v>0</v>
      </c>
      <c r="BG135" s="174">
        <f>IF(N135="zákl. přenesená",J135,0)</f>
        <v>0</v>
      </c>
      <c r="BH135" s="174">
        <f>IF(N135="sníž. přenesená",J135,0)</f>
        <v>0</v>
      </c>
      <c r="BI135" s="174">
        <f>IF(N135="nulová",J135,0)</f>
        <v>0</v>
      </c>
      <c r="BJ135" s="39" t="s">
        <v>8</v>
      </c>
      <c r="BK135" s="174">
        <f>ROUND(I135*H135,0)</f>
        <v>0</v>
      </c>
      <c r="BL135" s="39" t="s">
        <v>1362</v>
      </c>
      <c r="BM135" s="173" t="s">
        <v>1375</v>
      </c>
    </row>
    <row r="136" spans="2:65" s="152" customFormat="1" ht="22.9" customHeight="1" x14ac:dyDescent="0.2">
      <c r="B136" s="151"/>
      <c r="D136" s="153" t="s">
        <v>76</v>
      </c>
      <c r="E136" s="161" t="s">
        <v>1376</v>
      </c>
      <c r="F136" s="161" t="s">
        <v>1377</v>
      </c>
      <c r="I136" s="21"/>
      <c r="J136" s="162">
        <f>BK136</f>
        <v>0</v>
      </c>
      <c r="L136" s="151"/>
      <c r="M136" s="156"/>
      <c r="P136" s="157">
        <f>P137</f>
        <v>0</v>
      </c>
      <c r="R136" s="157">
        <f>R137</f>
        <v>0</v>
      </c>
      <c r="T136" s="158">
        <f>T137</f>
        <v>0</v>
      </c>
      <c r="AR136" s="153" t="s">
        <v>255</v>
      </c>
      <c r="AT136" s="159" t="s">
        <v>76</v>
      </c>
      <c r="AU136" s="159" t="s">
        <v>8</v>
      </c>
      <c r="AY136" s="153" t="s">
        <v>150</v>
      </c>
      <c r="BK136" s="160">
        <f>BK137</f>
        <v>0</v>
      </c>
    </row>
    <row r="137" spans="2:65" s="52" customFormat="1" ht="16.5" customHeight="1" x14ac:dyDescent="0.2">
      <c r="B137" s="51"/>
      <c r="C137" s="163" t="s">
        <v>255</v>
      </c>
      <c r="D137" s="163" t="s">
        <v>152</v>
      </c>
      <c r="E137" s="164" t="s">
        <v>1378</v>
      </c>
      <c r="F137" s="165" t="s">
        <v>1377</v>
      </c>
      <c r="G137" s="166" t="s">
        <v>1178</v>
      </c>
      <c r="H137" s="167">
        <v>1</v>
      </c>
      <c r="I137" s="22"/>
      <c r="J137" s="168">
        <f>ROUND(I137*H137,0)</f>
        <v>0</v>
      </c>
      <c r="K137" s="165" t="s">
        <v>156</v>
      </c>
      <c r="L137" s="51"/>
      <c r="M137" s="169" t="s">
        <v>1</v>
      </c>
      <c r="N137" s="170" t="s">
        <v>42</v>
      </c>
      <c r="P137" s="171">
        <f>O137*H137</f>
        <v>0</v>
      </c>
      <c r="Q137" s="171">
        <v>0</v>
      </c>
      <c r="R137" s="171">
        <f>Q137*H137</f>
        <v>0</v>
      </c>
      <c r="S137" s="171">
        <v>0</v>
      </c>
      <c r="T137" s="172">
        <f>S137*H137</f>
        <v>0</v>
      </c>
      <c r="AR137" s="173" t="s">
        <v>1362</v>
      </c>
      <c r="AT137" s="173" t="s">
        <v>152</v>
      </c>
      <c r="AU137" s="173" t="s">
        <v>86</v>
      </c>
      <c r="AY137" s="39" t="s">
        <v>150</v>
      </c>
      <c r="BE137" s="174">
        <f>IF(N137="základní",J137,0)</f>
        <v>0</v>
      </c>
      <c r="BF137" s="174">
        <f>IF(N137="snížená",J137,0)</f>
        <v>0</v>
      </c>
      <c r="BG137" s="174">
        <f>IF(N137="zákl. přenesená",J137,0)</f>
        <v>0</v>
      </c>
      <c r="BH137" s="174">
        <f>IF(N137="sníž. přenesená",J137,0)</f>
        <v>0</v>
      </c>
      <c r="BI137" s="174">
        <f>IF(N137="nulová",J137,0)</f>
        <v>0</v>
      </c>
      <c r="BJ137" s="39" t="s">
        <v>8</v>
      </c>
      <c r="BK137" s="174">
        <f>ROUND(I137*H137,0)</f>
        <v>0</v>
      </c>
      <c r="BL137" s="39" t="s">
        <v>1362</v>
      </c>
      <c r="BM137" s="173" t="s">
        <v>1379</v>
      </c>
    </row>
    <row r="138" spans="2:65" s="152" customFormat="1" ht="22.9" customHeight="1" x14ac:dyDescent="0.2">
      <c r="B138" s="151"/>
      <c r="D138" s="153" t="s">
        <v>76</v>
      </c>
      <c r="E138" s="161" t="s">
        <v>1380</v>
      </c>
      <c r="F138" s="161" t="s">
        <v>1381</v>
      </c>
      <c r="I138" s="21"/>
      <c r="J138" s="162">
        <f>BK138</f>
        <v>0</v>
      </c>
      <c r="L138" s="151"/>
      <c r="M138" s="156"/>
      <c r="P138" s="157">
        <f>P139</f>
        <v>0</v>
      </c>
      <c r="R138" s="157">
        <f>R139</f>
        <v>0</v>
      </c>
      <c r="T138" s="158">
        <f>T139</f>
        <v>0</v>
      </c>
      <c r="AR138" s="153" t="s">
        <v>255</v>
      </c>
      <c r="AT138" s="159" t="s">
        <v>76</v>
      </c>
      <c r="AU138" s="159" t="s">
        <v>8</v>
      </c>
      <c r="AY138" s="153" t="s">
        <v>150</v>
      </c>
      <c r="BK138" s="160">
        <f>BK139</f>
        <v>0</v>
      </c>
    </row>
    <row r="139" spans="2:65" s="52" customFormat="1" ht="16.5" customHeight="1" x14ac:dyDescent="0.2">
      <c r="B139" s="51"/>
      <c r="C139" s="163" t="s">
        <v>92</v>
      </c>
      <c r="D139" s="163" t="s">
        <v>152</v>
      </c>
      <c r="E139" s="164" t="s">
        <v>1382</v>
      </c>
      <c r="F139" s="165" t="s">
        <v>1381</v>
      </c>
      <c r="G139" s="166" t="s">
        <v>1178</v>
      </c>
      <c r="H139" s="167">
        <v>1</v>
      </c>
      <c r="I139" s="22"/>
      <c r="J139" s="168">
        <f>ROUND(I139*H139,0)</f>
        <v>0</v>
      </c>
      <c r="K139" s="165" t="s">
        <v>156</v>
      </c>
      <c r="L139" s="51"/>
      <c r="M139" s="169" t="s">
        <v>1</v>
      </c>
      <c r="N139" s="170" t="s">
        <v>42</v>
      </c>
      <c r="P139" s="171">
        <f>O139*H139</f>
        <v>0</v>
      </c>
      <c r="Q139" s="171">
        <v>0</v>
      </c>
      <c r="R139" s="171">
        <f>Q139*H139</f>
        <v>0</v>
      </c>
      <c r="S139" s="171">
        <v>0</v>
      </c>
      <c r="T139" s="172">
        <f>S139*H139</f>
        <v>0</v>
      </c>
      <c r="AR139" s="173" t="s">
        <v>1362</v>
      </c>
      <c r="AT139" s="173" t="s">
        <v>152</v>
      </c>
      <c r="AU139" s="173" t="s">
        <v>86</v>
      </c>
      <c r="AY139" s="39" t="s">
        <v>150</v>
      </c>
      <c r="BE139" s="174">
        <f>IF(N139="základní",J139,0)</f>
        <v>0</v>
      </c>
      <c r="BF139" s="174">
        <f>IF(N139="snížená",J139,0)</f>
        <v>0</v>
      </c>
      <c r="BG139" s="174">
        <f>IF(N139="zákl. přenesená",J139,0)</f>
        <v>0</v>
      </c>
      <c r="BH139" s="174">
        <f>IF(N139="sníž. přenesená",J139,0)</f>
        <v>0</v>
      </c>
      <c r="BI139" s="174">
        <f>IF(N139="nulová",J139,0)</f>
        <v>0</v>
      </c>
      <c r="BJ139" s="39" t="s">
        <v>8</v>
      </c>
      <c r="BK139" s="174">
        <f>ROUND(I139*H139,0)</f>
        <v>0</v>
      </c>
      <c r="BL139" s="39" t="s">
        <v>1362</v>
      </c>
      <c r="BM139" s="173" t="s">
        <v>1383</v>
      </c>
    </row>
    <row r="140" spans="2:65" s="152" customFormat="1" ht="22.9" customHeight="1" x14ac:dyDescent="0.2">
      <c r="B140" s="151"/>
      <c r="D140" s="153" t="s">
        <v>76</v>
      </c>
      <c r="E140" s="161" t="s">
        <v>1384</v>
      </c>
      <c r="F140" s="161" t="s">
        <v>1385</v>
      </c>
      <c r="I140" s="21"/>
      <c r="J140" s="162">
        <f>BK140</f>
        <v>0</v>
      </c>
      <c r="L140" s="151"/>
      <c r="M140" s="156"/>
      <c r="P140" s="157">
        <f>P141</f>
        <v>0</v>
      </c>
      <c r="R140" s="157">
        <f>R141</f>
        <v>0</v>
      </c>
      <c r="T140" s="158">
        <f>T141</f>
        <v>0</v>
      </c>
      <c r="AR140" s="153" t="s">
        <v>255</v>
      </c>
      <c r="AT140" s="159" t="s">
        <v>76</v>
      </c>
      <c r="AU140" s="159" t="s">
        <v>8</v>
      </c>
      <c r="AY140" s="153" t="s">
        <v>150</v>
      </c>
      <c r="BK140" s="160">
        <f>BK141</f>
        <v>0</v>
      </c>
    </row>
    <row r="141" spans="2:65" s="52" customFormat="1" ht="16.5" customHeight="1" x14ac:dyDescent="0.2">
      <c r="B141" s="51"/>
      <c r="C141" s="163" t="s">
        <v>626</v>
      </c>
      <c r="D141" s="163" t="s">
        <v>152</v>
      </c>
      <c r="E141" s="164" t="s">
        <v>1386</v>
      </c>
      <c r="F141" s="165" t="s">
        <v>1385</v>
      </c>
      <c r="G141" s="166" t="s">
        <v>1178</v>
      </c>
      <c r="H141" s="167">
        <v>1</v>
      </c>
      <c r="I141" s="22"/>
      <c r="J141" s="168">
        <f>ROUND(I141*H141,0)</f>
        <v>0</v>
      </c>
      <c r="K141" s="165" t="s">
        <v>156</v>
      </c>
      <c r="L141" s="51"/>
      <c r="M141" s="169" t="s">
        <v>1</v>
      </c>
      <c r="N141" s="170" t="s">
        <v>42</v>
      </c>
      <c r="P141" s="171">
        <f>O141*H141</f>
        <v>0</v>
      </c>
      <c r="Q141" s="171">
        <v>0</v>
      </c>
      <c r="R141" s="171">
        <f>Q141*H141</f>
        <v>0</v>
      </c>
      <c r="S141" s="171">
        <v>0</v>
      </c>
      <c r="T141" s="172">
        <f>S141*H141</f>
        <v>0</v>
      </c>
      <c r="AR141" s="173" t="s">
        <v>1362</v>
      </c>
      <c r="AT141" s="173" t="s">
        <v>152</v>
      </c>
      <c r="AU141" s="173" t="s">
        <v>86</v>
      </c>
      <c r="AY141" s="39" t="s">
        <v>150</v>
      </c>
      <c r="BE141" s="174">
        <f>IF(N141="základní",J141,0)</f>
        <v>0</v>
      </c>
      <c r="BF141" s="174">
        <f>IF(N141="snížená",J141,0)</f>
        <v>0</v>
      </c>
      <c r="BG141" s="174">
        <f>IF(N141="zákl. přenesená",J141,0)</f>
        <v>0</v>
      </c>
      <c r="BH141" s="174">
        <f>IF(N141="sníž. přenesená",J141,0)</f>
        <v>0</v>
      </c>
      <c r="BI141" s="174">
        <f>IF(N141="nulová",J141,0)</f>
        <v>0</v>
      </c>
      <c r="BJ141" s="39" t="s">
        <v>8</v>
      </c>
      <c r="BK141" s="174">
        <f>ROUND(I141*H141,0)</f>
        <v>0</v>
      </c>
      <c r="BL141" s="39" t="s">
        <v>1362</v>
      </c>
      <c r="BM141" s="173" t="s">
        <v>1387</v>
      </c>
    </row>
    <row r="142" spans="2:65" s="152" customFormat="1" ht="22.9" customHeight="1" x14ac:dyDescent="0.2">
      <c r="B142" s="151"/>
      <c r="D142" s="153" t="s">
        <v>76</v>
      </c>
      <c r="E142" s="161" t="s">
        <v>1388</v>
      </c>
      <c r="F142" s="161" t="s">
        <v>1389</v>
      </c>
      <c r="I142" s="21"/>
      <c r="J142" s="162">
        <f>BK142</f>
        <v>0</v>
      </c>
      <c r="L142" s="151"/>
      <c r="M142" s="156"/>
      <c r="P142" s="157">
        <f>P143</f>
        <v>0</v>
      </c>
      <c r="R142" s="157">
        <f>R143</f>
        <v>0</v>
      </c>
      <c r="T142" s="158">
        <f>T143</f>
        <v>0</v>
      </c>
      <c r="AR142" s="153" t="s">
        <v>255</v>
      </c>
      <c r="AT142" s="159" t="s">
        <v>76</v>
      </c>
      <c r="AU142" s="159" t="s">
        <v>8</v>
      </c>
      <c r="AY142" s="153" t="s">
        <v>150</v>
      </c>
      <c r="BK142" s="160">
        <f>BK143</f>
        <v>0</v>
      </c>
    </row>
    <row r="143" spans="2:65" s="52" customFormat="1" ht="16.5" customHeight="1" x14ac:dyDescent="0.2">
      <c r="B143" s="51"/>
      <c r="C143" s="163" t="s">
        <v>168</v>
      </c>
      <c r="D143" s="163" t="s">
        <v>152</v>
      </c>
      <c r="E143" s="164" t="s">
        <v>1390</v>
      </c>
      <c r="F143" s="165" t="s">
        <v>1391</v>
      </c>
      <c r="G143" s="166" t="s">
        <v>1178</v>
      </c>
      <c r="H143" s="167">
        <v>1</v>
      </c>
      <c r="I143" s="22"/>
      <c r="J143" s="168">
        <f>ROUND(I143*H143,0)</f>
        <v>0</v>
      </c>
      <c r="K143" s="165" t="s">
        <v>156</v>
      </c>
      <c r="L143" s="51"/>
      <c r="M143" s="169" t="s">
        <v>1</v>
      </c>
      <c r="N143" s="170" t="s">
        <v>42</v>
      </c>
      <c r="P143" s="171">
        <f>O143*H143</f>
        <v>0</v>
      </c>
      <c r="Q143" s="171">
        <v>0</v>
      </c>
      <c r="R143" s="171">
        <f>Q143*H143</f>
        <v>0</v>
      </c>
      <c r="S143" s="171">
        <v>0</v>
      </c>
      <c r="T143" s="172">
        <f>S143*H143</f>
        <v>0</v>
      </c>
      <c r="AR143" s="173" t="s">
        <v>1362</v>
      </c>
      <c r="AT143" s="173" t="s">
        <v>152</v>
      </c>
      <c r="AU143" s="173" t="s">
        <v>86</v>
      </c>
      <c r="AY143" s="39" t="s">
        <v>150</v>
      </c>
      <c r="BE143" s="174">
        <f>IF(N143="základní",J143,0)</f>
        <v>0</v>
      </c>
      <c r="BF143" s="174">
        <f>IF(N143="snížená",J143,0)</f>
        <v>0</v>
      </c>
      <c r="BG143" s="174">
        <f>IF(N143="zákl. přenesená",J143,0)</f>
        <v>0</v>
      </c>
      <c r="BH143" s="174">
        <f>IF(N143="sníž. přenesená",J143,0)</f>
        <v>0</v>
      </c>
      <c r="BI143" s="174">
        <f>IF(N143="nulová",J143,0)</f>
        <v>0</v>
      </c>
      <c r="BJ143" s="39" t="s">
        <v>8</v>
      </c>
      <c r="BK143" s="174">
        <f>ROUND(I143*H143,0)</f>
        <v>0</v>
      </c>
      <c r="BL143" s="39" t="s">
        <v>1362</v>
      </c>
      <c r="BM143" s="173" t="s">
        <v>1392</v>
      </c>
    </row>
    <row r="144" spans="2:65" s="152" customFormat="1" ht="22.9" customHeight="1" x14ac:dyDescent="0.2">
      <c r="B144" s="151"/>
      <c r="D144" s="153" t="s">
        <v>76</v>
      </c>
      <c r="E144" s="161" t="s">
        <v>1393</v>
      </c>
      <c r="F144" s="161" t="s">
        <v>1394</v>
      </c>
      <c r="I144" s="21"/>
      <c r="J144" s="162">
        <f>BK144</f>
        <v>0</v>
      </c>
      <c r="L144" s="151"/>
      <c r="M144" s="156"/>
      <c r="P144" s="157">
        <f>P145</f>
        <v>0</v>
      </c>
      <c r="R144" s="157">
        <f>R145</f>
        <v>0</v>
      </c>
      <c r="T144" s="158">
        <f>T145</f>
        <v>0</v>
      </c>
      <c r="AR144" s="153" t="s">
        <v>255</v>
      </c>
      <c r="AT144" s="159" t="s">
        <v>76</v>
      </c>
      <c r="AU144" s="159" t="s">
        <v>8</v>
      </c>
      <c r="AY144" s="153" t="s">
        <v>150</v>
      </c>
      <c r="BK144" s="160">
        <f>BK145</f>
        <v>0</v>
      </c>
    </row>
    <row r="145" spans="2:65" s="52" customFormat="1" ht="16.5" customHeight="1" x14ac:dyDescent="0.2">
      <c r="B145" s="51"/>
      <c r="C145" s="163" t="s">
        <v>175</v>
      </c>
      <c r="D145" s="163" t="s">
        <v>152</v>
      </c>
      <c r="E145" s="164" t="s">
        <v>1395</v>
      </c>
      <c r="F145" s="165" t="s">
        <v>1394</v>
      </c>
      <c r="G145" s="166" t="s">
        <v>1178</v>
      </c>
      <c r="H145" s="167">
        <v>1</v>
      </c>
      <c r="I145" s="22"/>
      <c r="J145" s="168">
        <f>ROUND(I145*H145,0)</f>
        <v>0</v>
      </c>
      <c r="K145" s="165" t="s">
        <v>156</v>
      </c>
      <c r="L145" s="51"/>
      <c r="M145" s="223" t="s">
        <v>1</v>
      </c>
      <c r="N145" s="224" t="s">
        <v>42</v>
      </c>
      <c r="O145" s="212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AR145" s="173" t="s">
        <v>1362</v>
      </c>
      <c r="AT145" s="173" t="s">
        <v>152</v>
      </c>
      <c r="AU145" s="173" t="s">
        <v>86</v>
      </c>
      <c r="AY145" s="39" t="s">
        <v>150</v>
      </c>
      <c r="BE145" s="174">
        <f>IF(N145="základní",J145,0)</f>
        <v>0</v>
      </c>
      <c r="BF145" s="174">
        <f>IF(N145="snížená",J145,0)</f>
        <v>0</v>
      </c>
      <c r="BG145" s="174">
        <f>IF(N145="zákl. přenesená",J145,0)</f>
        <v>0</v>
      </c>
      <c r="BH145" s="174">
        <f>IF(N145="sníž. přenesená",J145,0)</f>
        <v>0</v>
      </c>
      <c r="BI145" s="174">
        <f>IF(N145="nulová",J145,0)</f>
        <v>0</v>
      </c>
      <c r="BJ145" s="39" t="s">
        <v>8</v>
      </c>
      <c r="BK145" s="174">
        <f>ROUND(I145*H145,0)</f>
        <v>0</v>
      </c>
      <c r="BL145" s="39" t="s">
        <v>1362</v>
      </c>
      <c r="BM145" s="173" t="s">
        <v>1396</v>
      </c>
    </row>
    <row r="146" spans="2:65" s="52" customFormat="1" ht="6.95" customHeight="1" x14ac:dyDescent="0.2">
      <c r="B146" s="64"/>
      <c r="C146" s="65"/>
      <c r="D146" s="65"/>
      <c r="E146" s="65"/>
      <c r="F146" s="65"/>
      <c r="G146" s="65"/>
      <c r="H146" s="65"/>
      <c r="I146" s="65"/>
      <c r="J146" s="65"/>
      <c r="K146" s="65"/>
      <c r="L146" s="51"/>
    </row>
  </sheetData>
  <sheetProtection password="D62F" sheet="1" objects="1" scenarios="1"/>
  <autoFilter ref="C125:K145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90"/>
  <sheetViews>
    <sheetView showGridLines="0" workbookViewId="0">
      <selection activeCell="E21" sqref="E21"/>
    </sheetView>
  </sheetViews>
  <sheetFormatPr defaultRowHeight="11.25" x14ac:dyDescent="0.2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 x14ac:dyDescent="0.2"/>
    <row r="2" spans="2:8" ht="36.950000000000003" customHeight="1" x14ac:dyDescent="0.2"/>
    <row r="3" spans="2:8" ht="6.95" customHeight="1" x14ac:dyDescent="0.2">
      <c r="B3" s="4"/>
      <c r="C3" s="5"/>
      <c r="D3" s="5"/>
      <c r="E3" s="5"/>
      <c r="F3" s="5"/>
      <c r="G3" s="5"/>
      <c r="H3" s="6"/>
    </row>
    <row r="4" spans="2:8" ht="24.95" customHeight="1" x14ac:dyDescent="0.2">
      <c r="B4" s="6"/>
      <c r="C4" s="7" t="s">
        <v>1397</v>
      </c>
      <c r="H4" s="6"/>
    </row>
    <row r="5" spans="2:8" ht="12" customHeight="1" x14ac:dyDescent="0.2">
      <c r="B5" s="6"/>
      <c r="C5" s="8" t="s">
        <v>14</v>
      </c>
      <c r="D5" s="271" t="s">
        <v>15</v>
      </c>
      <c r="E5" s="272"/>
      <c r="F5" s="272"/>
      <c r="H5" s="6"/>
    </row>
    <row r="6" spans="2:8" ht="36.950000000000003" customHeight="1" x14ac:dyDescent="0.2">
      <c r="B6" s="6"/>
      <c r="C6" s="9" t="s">
        <v>17</v>
      </c>
      <c r="D6" s="273" t="s">
        <v>18</v>
      </c>
      <c r="E6" s="272"/>
      <c r="F6" s="272"/>
      <c r="H6" s="6"/>
    </row>
    <row r="7" spans="2:8" ht="16.5" customHeight="1" x14ac:dyDescent="0.2">
      <c r="B7" s="6"/>
      <c r="C7" s="10" t="s">
        <v>23</v>
      </c>
      <c r="D7" s="16" t="str">
        <f>'Rekapitulace stavby'!AN8</f>
        <v>3. 1. 2023</v>
      </c>
      <c r="H7" s="6"/>
    </row>
    <row r="8" spans="2:8" s="1" customFormat="1" ht="10.9" customHeight="1" x14ac:dyDescent="0.2">
      <c r="B8" s="13"/>
      <c r="H8" s="13"/>
    </row>
    <row r="9" spans="2:8" s="2" customFormat="1" ht="29.25" customHeight="1" x14ac:dyDescent="0.2">
      <c r="B9" s="17"/>
      <c r="C9" s="18" t="s">
        <v>58</v>
      </c>
      <c r="D9" s="19" t="s">
        <v>59</v>
      </c>
      <c r="E9" s="19" t="s">
        <v>137</v>
      </c>
      <c r="F9" s="20" t="s">
        <v>1398</v>
      </c>
      <c r="H9" s="17"/>
    </row>
    <row r="10" spans="2:8" s="1" customFormat="1" ht="26.45" customHeight="1" x14ac:dyDescent="0.2">
      <c r="B10" s="13"/>
      <c r="C10" s="29" t="s">
        <v>1399</v>
      </c>
      <c r="D10" s="29" t="s">
        <v>83</v>
      </c>
      <c r="H10" s="13"/>
    </row>
    <row r="11" spans="2:8" s="1" customFormat="1" ht="16.899999999999999" customHeight="1" x14ac:dyDescent="0.2">
      <c r="B11" s="13"/>
      <c r="C11" s="30" t="s">
        <v>1400</v>
      </c>
      <c r="D11" s="31" t="s">
        <v>1401</v>
      </c>
      <c r="E11" s="32" t="s">
        <v>1</v>
      </c>
      <c r="F11" s="33">
        <v>0</v>
      </c>
      <c r="H11" s="13"/>
    </row>
    <row r="12" spans="2:8" s="1" customFormat="1" ht="16.899999999999999" customHeight="1" x14ac:dyDescent="0.2">
      <c r="B12" s="13"/>
      <c r="C12" s="34" t="s">
        <v>1400</v>
      </c>
      <c r="D12" s="34" t="s">
        <v>166</v>
      </c>
      <c r="E12" s="3" t="s">
        <v>1</v>
      </c>
      <c r="F12" s="35">
        <v>0</v>
      </c>
      <c r="H12" s="13"/>
    </row>
    <row r="13" spans="2:8" s="1" customFormat="1" ht="16.899999999999999" customHeight="1" x14ac:dyDescent="0.2">
      <c r="B13" s="13"/>
      <c r="C13" s="30" t="s">
        <v>95</v>
      </c>
      <c r="D13" s="31" t="s">
        <v>96</v>
      </c>
      <c r="E13" s="32" t="s">
        <v>1</v>
      </c>
      <c r="F13" s="33">
        <v>719.67600000000004</v>
      </c>
      <c r="H13" s="13"/>
    </row>
    <row r="14" spans="2:8" s="1" customFormat="1" ht="16.899999999999999" customHeight="1" x14ac:dyDescent="0.2">
      <c r="B14" s="13"/>
      <c r="C14" s="34" t="s">
        <v>1</v>
      </c>
      <c r="D14" s="34" t="s">
        <v>272</v>
      </c>
      <c r="E14" s="3" t="s">
        <v>1</v>
      </c>
      <c r="F14" s="35">
        <v>478.43200000000002</v>
      </c>
      <c r="H14" s="13"/>
    </row>
    <row r="15" spans="2:8" s="1" customFormat="1" ht="16.899999999999999" customHeight="1" x14ac:dyDescent="0.2">
      <c r="B15" s="13"/>
      <c r="C15" s="34" t="s">
        <v>1</v>
      </c>
      <c r="D15" s="34" t="s">
        <v>273</v>
      </c>
      <c r="E15" s="3" t="s">
        <v>1</v>
      </c>
      <c r="F15" s="35">
        <v>-117.014</v>
      </c>
      <c r="H15" s="13"/>
    </row>
    <row r="16" spans="2:8" s="1" customFormat="1" ht="16.899999999999999" customHeight="1" x14ac:dyDescent="0.2">
      <c r="B16" s="13"/>
      <c r="C16" s="34" t="s">
        <v>1</v>
      </c>
      <c r="D16" s="34" t="s">
        <v>274</v>
      </c>
      <c r="E16" s="3" t="s">
        <v>1</v>
      </c>
      <c r="F16" s="35">
        <v>-21.56</v>
      </c>
      <c r="H16" s="13"/>
    </row>
    <row r="17" spans="2:8" s="1" customFormat="1" ht="16.899999999999999" customHeight="1" x14ac:dyDescent="0.2">
      <c r="B17" s="13"/>
      <c r="C17" s="34" t="s">
        <v>1</v>
      </c>
      <c r="D17" s="34" t="s">
        <v>275</v>
      </c>
      <c r="E17" s="3" t="s">
        <v>1</v>
      </c>
      <c r="F17" s="35">
        <v>20.3</v>
      </c>
      <c r="H17" s="13"/>
    </row>
    <row r="18" spans="2:8" s="1" customFormat="1" ht="16.899999999999999" customHeight="1" x14ac:dyDescent="0.2">
      <c r="B18" s="13"/>
      <c r="C18" s="34" t="s">
        <v>1</v>
      </c>
      <c r="D18" s="34" t="s">
        <v>276</v>
      </c>
      <c r="E18" s="3" t="s">
        <v>1</v>
      </c>
      <c r="F18" s="35">
        <v>-5.2</v>
      </c>
      <c r="H18" s="13"/>
    </row>
    <row r="19" spans="2:8" s="1" customFormat="1" ht="16.899999999999999" customHeight="1" x14ac:dyDescent="0.2">
      <c r="B19" s="13"/>
      <c r="C19" s="34" t="s">
        <v>1</v>
      </c>
      <c r="D19" s="34" t="s">
        <v>277</v>
      </c>
      <c r="E19" s="3" t="s">
        <v>1</v>
      </c>
      <c r="F19" s="35">
        <v>5.3</v>
      </c>
      <c r="H19" s="13"/>
    </row>
    <row r="20" spans="2:8" s="1" customFormat="1" ht="16.899999999999999" customHeight="1" x14ac:dyDescent="0.2">
      <c r="B20" s="13"/>
      <c r="C20" s="34" t="s">
        <v>1</v>
      </c>
      <c r="D20" s="34" t="s">
        <v>278</v>
      </c>
      <c r="E20" s="3" t="s">
        <v>1</v>
      </c>
      <c r="F20" s="35">
        <v>62.764000000000003</v>
      </c>
      <c r="H20" s="13"/>
    </row>
    <row r="21" spans="2:8" s="1" customFormat="1" ht="16.899999999999999" customHeight="1" x14ac:dyDescent="0.2">
      <c r="B21" s="13"/>
      <c r="C21" s="34" t="s">
        <v>1</v>
      </c>
      <c r="D21" s="34" t="s">
        <v>279</v>
      </c>
      <c r="E21" s="3" t="s">
        <v>1</v>
      </c>
      <c r="F21" s="35">
        <v>-2.6</v>
      </c>
      <c r="H21" s="13"/>
    </row>
    <row r="22" spans="2:8" s="1" customFormat="1" ht="16.899999999999999" customHeight="1" x14ac:dyDescent="0.2">
      <c r="B22" s="13"/>
      <c r="C22" s="34" t="s">
        <v>1</v>
      </c>
      <c r="D22" s="34" t="s">
        <v>280</v>
      </c>
      <c r="E22" s="3" t="s">
        <v>1</v>
      </c>
      <c r="F22" s="35">
        <v>-1.9950000000000001</v>
      </c>
      <c r="H22" s="13"/>
    </row>
    <row r="23" spans="2:8" s="1" customFormat="1" ht="16.899999999999999" customHeight="1" x14ac:dyDescent="0.2">
      <c r="B23" s="13"/>
      <c r="C23" s="34" t="s">
        <v>1</v>
      </c>
      <c r="D23" s="34" t="s">
        <v>281</v>
      </c>
      <c r="E23" s="3" t="s">
        <v>1</v>
      </c>
      <c r="F23" s="35">
        <v>-2.73</v>
      </c>
      <c r="H23" s="13"/>
    </row>
    <row r="24" spans="2:8" s="1" customFormat="1" ht="16.899999999999999" customHeight="1" x14ac:dyDescent="0.2">
      <c r="B24" s="13"/>
      <c r="C24" s="34" t="s">
        <v>1</v>
      </c>
      <c r="D24" s="34" t="s">
        <v>282</v>
      </c>
      <c r="E24" s="3" t="s">
        <v>1</v>
      </c>
      <c r="F24" s="35">
        <v>1.925</v>
      </c>
      <c r="H24" s="13"/>
    </row>
    <row r="25" spans="2:8" s="1" customFormat="1" ht="16.899999999999999" customHeight="1" x14ac:dyDescent="0.2">
      <c r="B25" s="13"/>
      <c r="C25" s="34" t="s">
        <v>1</v>
      </c>
      <c r="D25" s="34" t="s">
        <v>283</v>
      </c>
      <c r="E25" s="3" t="s">
        <v>1</v>
      </c>
      <c r="F25" s="35">
        <v>-1.5760000000000001</v>
      </c>
      <c r="H25" s="13"/>
    </row>
    <row r="26" spans="2:8" s="1" customFormat="1" ht="16.899999999999999" customHeight="1" x14ac:dyDescent="0.2">
      <c r="B26" s="13"/>
      <c r="C26" s="34" t="s">
        <v>1</v>
      </c>
      <c r="D26" s="34" t="s">
        <v>284</v>
      </c>
      <c r="E26" s="3" t="s">
        <v>1</v>
      </c>
      <c r="F26" s="35">
        <v>71.92</v>
      </c>
      <c r="H26" s="13"/>
    </row>
    <row r="27" spans="2:8" s="1" customFormat="1" ht="16.899999999999999" customHeight="1" x14ac:dyDescent="0.2">
      <c r="B27" s="13"/>
      <c r="C27" s="34" t="s">
        <v>1</v>
      </c>
      <c r="D27" s="34" t="s">
        <v>285</v>
      </c>
      <c r="E27" s="3" t="s">
        <v>1</v>
      </c>
      <c r="F27" s="35">
        <v>-3.927</v>
      </c>
      <c r="H27" s="13"/>
    </row>
    <row r="28" spans="2:8" s="1" customFormat="1" ht="16.899999999999999" customHeight="1" x14ac:dyDescent="0.2">
      <c r="B28" s="13"/>
      <c r="C28" s="34" t="s">
        <v>1</v>
      </c>
      <c r="D28" s="34" t="s">
        <v>286</v>
      </c>
      <c r="E28" s="3" t="s">
        <v>1</v>
      </c>
      <c r="F28" s="35">
        <v>2.2440000000000002</v>
      </c>
      <c r="H28" s="13"/>
    </row>
    <row r="29" spans="2:8" s="1" customFormat="1" ht="16.899999999999999" customHeight="1" x14ac:dyDescent="0.2">
      <c r="B29" s="13"/>
      <c r="C29" s="34" t="s">
        <v>1</v>
      </c>
      <c r="D29" s="34" t="s">
        <v>280</v>
      </c>
      <c r="E29" s="3" t="s">
        <v>1</v>
      </c>
      <c r="F29" s="35">
        <v>-1.9950000000000001</v>
      </c>
      <c r="H29" s="13"/>
    </row>
    <row r="30" spans="2:8" s="1" customFormat="1" ht="16.899999999999999" customHeight="1" x14ac:dyDescent="0.2">
      <c r="B30" s="13"/>
      <c r="C30" s="34" t="s">
        <v>1</v>
      </c>
      <c r="D30" s="34" t="s">
        <v>287</v>
      </c>
      <c r="E30" s="3" t="s">
        <v>1</v>
      </c>
      <c r="F30" s="35">
        <v>77.263000000000005</v>
      </c>
      <c r="H30" s="13"/>
    </row>
    <row r="31" spans="2:8" s="1" customFormat="1" ht="16.899999999999999" customHeight="1" x14ac:dyDescent="0.2">
      <c r="B31" s="13"/>
      <c r="C31" s="34" t="s">
        <v>1</v>
      </c>
      <c r="D31" s="34" t="s">
        <v>288</v>
      </c>
      <c r="E31" s="3" t="s">
        <v>1</v>
      </c>
      <c r="F31" s="35">
        <v>-4.4720000000000004</v>
      </c>
      <c r="H31" s="13"/>
    </row>
    <row r="32" spans="2:8" s="1" customFormat="1" ht="16.899999999999999" customHeight="1" x14ac:dyDescent="0.2">
      <c r="B32" s="13"/>
      <c r="C32" s="34" t="s">
        <v>1</v>
      </c>
      <c r="D32" s="34" t="s">
        <v>289</v>
      </c>
      <c r="E32" s="3" t="s">
        <v>1</v>
      </c>
      <c r="F32" s="35">
        <v>2.2090000000000001</v>
      </c>
      <c r="H32" s="13"/>
    </row>
    <row r="33" spans="2:8" s="1" customFormat="1" ht="16.899999999999999" customHeight="1" x14ac:dyDescent="0.2">
      <c r="B33" s="13"/>
      <c r="C33" s="34" t="s">
        <v>1</v>
      </c>
      <c r="D33" s="34" t="s">
        <v>281</v>
      </c>
      <c r="E33" s="3" t="s">
        <v>1</v>
      </c>
      <c r="F33" s="35">
        <v>-2.73</v>
      </c>
      <c r="H33" s="13"/>
    </row>
    <row r="34" spans="2:8" s="1" customFormat="1" ht="16.899999999999999" customHeight="1" x14ac:dyDescent="0.2">
      <c r="B34" s="13"/>
      <c r="C34" s="34" t="s">
        <v>1</v>
      </c>
      <c r="D34" s="34" t="s">
        <v>290</v>
      </c>
      <c r="E34" s="3" t="s">
        <v>1</v>
      </c>
      <c r="F34" s="35">
        <v>36.085999999999999</v>
      </c>
      <c r="H34" s="13"/>
    </row>
    <row r="35" spans="2:8" s="1" customFormat="1" ht="16.899999999999999" customHeight="1" x14ac:dyDescent="0.2">
      <c r="B35" s="13"/>
      <c r="C35" s="34" t="s">
        <v>1</v>
      </c>
      <c r="D35" s="34" t="s">
        <v>283</v>
      </c>
      <c r="E35" s="3" t="s">
        <v>1</v>
      </c>
      <c r="F35" s="35">
        <v>-1.5760000000000001</v>
      </c>
      <c r="H35" s="13"/>
    </row>
    <row r="36" spans="2:8" s="1" customFormat="1" ht="16.899999999999999" customHeight="1" x14ac:dyDescent="0.2">
      <c r="B36" s="13"/>
      <c r="C36" s="34" t="s">
        <v>1</v>
      </c>
      <c r="D36" s="34" t="s">
        <v>291</v>
      </c>
      <c r="E36" s="3" t="s">
        <v>1</v>
      </c>
      <c r="F36" s="35">
        <v>58.13</v>
      </c>
      <c r="H36" s="13"/>
    </row>
    <row r="37" spans="2:8" s="1" customFormat="1" ht="16.899999999999999" customHeight="1" x14ac:dyDescent="0.2">
      <c r="B37" s="13"/>
      <c r="C37" s="34" t="s">
        <v>1</v>
      </c>
      <c r="D37" s="34" t="s">
        <v>292</v>
      </c>
      <c r="E37" s="3" t="s">
        <v>1</v>
      </c>
      <c r="F37" s="35">
        <v>-2.1</v>
      </c>
      <c r="H37" s="13"/>
    </row>
    <row r="38" spans="2:8" s="1" customFormat="1" ht="16.899999999999999" customHeight="1" x14ac:dyDescent="0.2">
      <c r="B38" s="13"/>
      <c r="C38" s="34" t="s">
        <v>1</v>
      </c>
      <c r="D38" s="34" t="s">
        <v>293</v>
      </c>
      <c r="E38" s="3" t="s">
        <v>1</v>
      </c>
      <c r="F38" s="35">
        <v>2.08</v>
      </c>
      <c r="H38" s="13"/>
    </row>
    <row r="39" spans="2:8" s="1" customFormat="1" ht="16.899999999999999" customHeight="1" x14ac:dyDescent="0.2">
      <c r="B39" s="13"/>
      <c r="C39" s="34" t="s">
        <v>1</v>
      </c>
      <c r="D39" s="34" t="s">
        <v>294</v>
      </c>
      <c r="E39" s="3" t="s">
        <v>1</v>
      </c>
      <c r="F39" s="35">
        <v>-3.1520000000000001</v>
      </c>
      <c r="H39" s="13"/>
    </row>
    <row r="40" spans="2:8" s="1" customFormat="1" ht="16.899999999999999" customHeight="1" x14ac:dyDescent="0.2">
      <c r="B40" s="13"/>
      <c r="C40" s="34" t="s">
        <v>1</v>
      </c>
      <c r="D40" s="34" t="s">
        <v>295</v>
      </c>
      <c r="E40" s="3" t="s">
        <v>1</v>
      </c>
      <c r="F40" s="35">
        <v>47.46</v>
      </c>
      <c r="H40" s="13"/>
    </row>
    <row r="41" spans="2:8" s="1" customFormat="1" ht="16.899999999999999" customHeight="1" x14ac:dyDescent="0.2">
      <c r="B41" s="13"/>
      <c r="C41" s="34" t="s">
        <v>1</v>
      </c>
      <c r="D41" s="34" t="s">
        <v>296</v>
      </c>
      <c r="E41" s="3" t="s">
        <v>1</v>
      </c>
      <c r="F41" s="35">
        <v>-2.31</v>
      </c>
      <c r="H41" s="13"/>
    </row>
    <row r="42" spans="2:8" s="1" customFormat="1" ht="16.899999999999999" customHeight="1" x14ac:dyDescent="0.2">
      <c r="B42" s="13"/>
      <c r="C42" s="34" t="s">
        <v>1</v>
      </c>
      <c r="D42" s="34" t="s">
        <v>297</v>
      </c>
      <c r="E42" s="3" t="s">
        <v>1</v>
      </c>
      <c r="F42" s="35">
        <v>1.855</v>
      </c>
      <c r="H42" s="13"/>
    </row>
    <row r="43" spans="2:8" s="1" customFormat="1" ht="16.899999999999999" customHeight="1" x14ac:dyDescent="0.2">
      <c r="B43" s="13"/>
      <c r="C43" s="34" t="s">
        <v>1</v>
      </c>
      <c r="D43" s="34" t="s">
        <v>298</v>
      </c>
      <c r="E43" s="3" t="s">
        <v>1</v>
      </c>
      <c r="F43" s="35">
        <v>-2.1</v>
      </c>
      <c r="H43" s="13"/>
    </row>
    <row r="44" spans="2:8" s="1" customFormat="1" ht="16.899999999999999" customHeight="1" x14ac:dyDescent="0.2">
      <c r="B44" s="13"/>
      <c r="C44" s="34" t="s">
        <v>1</v>
      </c>
      <c r="D44" s="34" t="s">
        <v>299</v>
      </c>
      <c r="E44" s="3" t="s">
        <v>1</v>
      </c>
      <c r="F44" s="35">
        <v>31.605</v>
      </c>
      <c r="H44" s="13"/>
    </row>
    <row r="45" spans="2:8" s="1" customFormat="1" ht="16.899999999999999" customHeight="1" x14ac:dyDescent="0.2">
      <c r="B45" s="13"/>
      <c r="C45" s="34" t="s">
        <v>1</v>
      </c>
      <c r="D45" s="34" t="s">
        <v>298</v>
      </c>
      <c r="E45" s="3" t="s">
        <v>1</v>
      </c>
      <c r="F45" s="35">
        <v>-2.1</v>
      </c>
      <c r="H45" s="13"/>
    </row>
    <row r="46" spans="2:8" s="1" customFormat="1" ht="16.899999999999999" customHeight="1" x14ac:dyDescent="0.2">
      <c r="B46" s="13"/>
      <c r="C46" s="34" t="s">
        <v>1</v>
      </c>
      <c r="D46" s="34" t="s">
        <v>300</v>
      </c>
      <c r="E46" s="3" t="s">
        <v>1</v>
      </c>
      <c r="F46" s="35">
        <v>2.3919999999999999</v>
      </c>
      <c r="H46" s="13"/>
    </row>
    <row r="47" spans="2:8" s="1" customFormat="1" ht="16.899999999999999" customHeight="1" x14ac:dyDescent="0.2">
      <c r="B47" s="13"/>
      <c r="C47" s="34" t="s">
        <v>1</v>
      </c>
      <c r="D47" s="34" t="s">
        <v>294</v>
      </c>
      <c r="E47" s="3" t="s">
        <v>1</v>
      </c>
      <c r="F47" s="35">
        <v>-3.1520000000000001</v>
      </c>
      <c r="H47" s="13"/>
    </row>
    <row r="48" spans="2:8" s="1" customFormat="1" ht="16.899999999999999" customHeight="1" x14ac:dyDescent="0.2">
      <c r="B48" s="13"/>
      <c r="C48" s="34" t="s">
        <v>95</v>
      </c>
      <c r="D48" s="34" t="s">
        <v>166</v>
      </c>
      <c r="E48" s="3" t="s">
        <v>1</v>
      </c>
      <c r="F48" s="35">
        <v>719.67600000000004</v>
      </c>
      <c r="H48" s="13"/>
    </row>
    <row r="49" spans="2:8" s="1" customFormat="1" ht="16.899999999999999" customHeight="1" x14ac:dyDescent="0.2">
      <c r="B49" s="13"/>
      <c r="C49" s="36" t="s">
        <v>1402</v>
      </c>
      <c r="H49" s="13"/>
    </row>
    <row r="50" spans="2:8" s="1" customFormat="1" ht="16.899999999999999" customHeight="1" x14ac:dyDescent="0.2">
      <c r="B50" s="13"/>
      <c r="C50" s="34" t="s">
        <v>269</v>
      </c>
      <c r="D50" s="34" t="s">
        <v>270</v>
      </c>
      <c r="E50" s="3" t="s">
        <v>155</v>
      </c>
      <c r="F50" s="35">
        <v>719.67600000000004</v>
      </c>
      <c r="H50" s="13"/>
    </row>
    <row r="51" spans="2:8" s="1" customFormat="1" ht="16.899999999999999" customHeight="1" x14ac:dyDescent="0.2">
      <c r="B51" s="13"/>
      <c r="C51" s="34" t="s">
        <v>302</v>
      </c>
      <c r="D51" s="34" t="s">
        <v>303</v>
      </c>
      <c r="E51" s="3" t="s">
        <v>155</v>
      </c>
      <c r="F51" s="35">
        <v>719.67600000000004</v>
      </c>
      <c r="H51" s="13"/>
    </row>
    <row r="52" spans="2:8" s="1" customFormat="1" ht="16.899999999999999" customHeight="1" x14ac:dyDescent="0.2">
      <c r="B52" s="13"/>
      <c r="C52" s="30" t="s">
        <v>1403</v>
      </c>
      <c r="D52" s="31" t="s">
        <v>1404</v>
      </c>
      <c r="E52" s="32" t="s">
        <v>1</v>
      </c>
      <c r="F52" s="33">
        <v>450.94499999999999</v>
      </c>
      <c r="H52" s="13"/>
    </row>
    <row r="53" spans="2:8" s="1" customFormat="1" ht="16.899999999999999" customHeight="1" x14ac:dyDescent="0.2">
      <c r="B53" s="13"/>
      <c r="C53" s="34" t="s">
        <v>1</v>
      </c>
      <c r="D53" s="34" t="s">
        <v>1405</v>
      </c>
      <c r="E53" s="3" t="s">
        <v>1</v>
      </c>
      <c r="F53" s="35">
        <v>338.56599999999997</v>
      </c>
      <c r="H53" s="13"/>
    </row>
    <row r="54" spans="2:8" s="1" customFormat="1" ht="16.899999999999999" customHeight="1" x14ac:dyDescent="0.2">
      <c r="B54" s="13"/>
      <c r="C54" s="34" t="s">
        <v>1</v>
      </c>
      <c r="D54" s="34" t="s">
        <v>1406</v>
      </c>
      <c r="E54" s="3" t="s">
        <v>1</v>
      </c>
      <c r="F54" s="35">
        <v>112.379</v>
      </c>
      <c r="H54" s="13"/>
    </row>
    <row r="55" spans="2:8" s="1" customFormat="1" ht="16.899999999999999" customHeight="1" x14ac:dyDescent="0.2">
      <c r="B55" s="13"/>
      <c r="C55" s="34" t="s">
        <v>1403</v>
      </c>
      <c r="D55" s="34" t="s">
        <v>167</v>
      </c>
      <c r="E55" s="3" t="s">
        <v>1</v>
      </c>
      <c r="F55" s="35">
        <v>450.94499999999999</v>
      </c>
      <c r="H55" s="13"/>
    </row>
    <row r="56" spans="2:8" s="1" customFormat="1" ht="16.899999999999999" customHeight="1" x14ac:dyDescent="0.2">
      <c r="B56" s="13"/>
      <c r="C56" s="30" t="s">
        <v>98</v>
      </c>
      <c r="D56" s="31" t="s">
        <v>99</v>
      </c>
      <c r="E56" s="32" t="s">
        <v>1</v>
      </c>
      <c r="F56" s="33">
        <v>25.46</v>
      </c>
      <c r="H56" s="13"/>
    </row>
    <row r="57" spans="2:8" s="1" customFormat="1" ht="16.899999999999999" customHeight="1" x14ac:dyDescent="0.2">
      <c r="B57" s="13"/>
      <c r="C57" s="34" t="s">
        <v>98</v>
      </c>
      <c r="D57" s="34" t="s">
        <v>492</v>
      </c>
      <c r="E57" s="3" t="s">
        <v>1</v>
      </c>
      <c r="F57" s="35">
        <v>25.46</v>
      </c>
      <c r="H57" s="13"/>
    </row>
    <row r="58" spans="2:8" s="1" customFormat="1" ht="16.899999999999999" customHeight="1" x14ac:dyDescent="0.2">
      <c r="B58" s="13"/>
      <c r="C58" s="36" t="s">
        <v>1402</v>
      </c>
      <c r="H58" s="13"/>
    </row>
    <row r="59" spans="2:8" s="1" customFormat="1" ht="22.5" x14ac:dyDescent="0.2">
      <c r="B59" s="13"/>
      <c r="C59" s="34" t="s">
        <v>495</v>
      </c>
      <c r="D59" s="34" t="s">
        <v>496</v>
      </c>
      <c r="E59" s="3" t="s">
        <v>323</v>
      </c>
      <c r="F59" s="35">
        <v>166.59</v>
      </c>
      <c r="H59" s="13"/>
    </row>
    <row r="60" spans="2:8" s="1" customFormat="1" ht="22.5" x14ac:dyDescent="0.2">
      <c r="B60" s="13"/>
      <c r="C60" s="34" t="s">
        <v>483</v>
      </c>
      <c r="D60" s="34" t="s">
        <v>484</v>
      </c>
      <c r="E60" s="3" t="s">
        <v>171</v>
      </c>
      <c r="F60" s="35">
        <v>3.589</v>
      </c>
      <c r="H60" s="13"/>
    </row>
    <row r="61" spans="2:8" s="1" customFormat="1" ht="16.899999999999999" customHeight="1" x14ac:dyDescent="0.2">
      <c r="B61" s="13"/>
      <c r="C61" s="34" t="s">
        <v>499</v>
      </c>
      <c r="D61" s="34" t="s">
        <v>500</v>
      </c>
      <c r="E61" s="3" t="s">
        <v>171</v>
      </c>
      <c r="F61" s="35">
        <v>3.589</v>
      </c>
      <c r="H61" s="13"/>
    </row>
    <row r="62" spans="2:8" s="1" customFormat="1" ht="16.899999999999999" customHeight="1" x14ac:dyDescent="0.2">
      <c r="B62" s="13"/>
      <c r="C62" s="34" t="s">
        <v>503</v>
      </c>
      <c r="D62" s="34" t="s">
        <v>504</v>
      </c>
      <c r="E62" s="3" t="s">
        <v>171</v>
      </c>
      <c r="F62" s="35">
        <v>3.948</v>
      </c>
      <c r="H62" s="13"/>
    </row>
    <row r="63" spans="2:8" s="1" customFormat="1" ht="16.899999999999999" customHeight="1" x14ac:dyDescent="0.2">
      <c r="B63" s="13"/>
      <c r="C63" s="30" t="s">
        <v>102</v>
      </c>
      <c r="D63" s="31" t="s">
        <v>103</v>
      </c>
      <c r="E63" s="32" t="s">
        <v>1</v>
      </c>
      <c r="F63" s="33">
        <v>141.13</v>
      </c>
      <c r="H63" s="13"/>
    </row>
    <row r="64" spans="2:8" s="1" customFormat="1" ht="16.899999999999999" customHeight="1" x14ac:dyDescent="0.2">
      <c r="B64" s="13"/>
      <c r="C64" s="34" t="s">
        <v>102</v>
      </c>
      <c r="D64" s="34" t="s">
        <v>493</v>
      </c>
      <c r="E64" s="3" t="s">
        <v>1</v>
      </c>
      <c r="F64" s="35">
        <v>141.13</v>
      </c>
      <c r="H64" s="13"/>
    </row>
    <row r="65" spans="2:8" s="1" customFormat="1" ht="16.899999999999999" customHeight="1" x14ac:dyDescent="0.2">
      <c r="B65" s="13"/>
      <c r="C65" s="36" t="s">
        <v>1402</v>
      </c>
      <c r="H65" s="13"/>
    </row>
    <row r="66" spans="2:8" s="1" customFormat="1" ht="22.5" x14ac:dyDescent="0.2">
      <c r="B66" s="13"/>
      <c r="C66" s="34" t="s">
        <v>495</v>
      </c>
      <c r="D66" s="34" t="s">
        <v>496</v>
      </c>
      <c r="E66" s="3" t="s">
        <v>323</v>
      </c>
      <c r="F66" s="35">
        <v>166.59</v>
      </c>
      <c r="H66" s="13"/>
    </row>
    <row r="67" spans="2:8" s="1" customFormat="1" ht="22.5" x14ac:dyDescent="0.2">
      <c r="B67" s="13"/>
      <c r="C67" s="34" t="s">
        <v>483</v>
      </c>
      <c r="D67" s="34" t="s">
        <v>484</v>
      </c>
      <c r="E67" s="3" t="s">
        <v>171</v>
      </c>
      <c r="F67" s="35">
        <v>3.589</v>
      </c>
      <c r="H67" s="13"/>
    </row>
    <row r="68" spans="2:8" s="1" customFormat="1" ht="16.899999999999999" customHeight="1" x14ac:dyDescent="0.2">
      <c r="B68" s="13"/>
      <c r="C68" s="34" t="s">
        <v>499</v>
      </c>
      <c r="D68" s="34" t="s">
        <v>500</v>
      </c>
      <c r="E68" s="3" t="s">
        <v>171</v>
      </c>
      <c r="F68" s="35">
        <v>3.589</v>
      </c>
      <c r="H68" s="13"/>
    </row>
    <row r="69" spans="2:8" s="1" customFormat="1" ht="16.899999999999999" customHeight="1" x14ac:dyDescent="0.2">
      <c r="B69" s="13"/>
      <c r="C69" s="34" t="s">
        <v>503</v>
      </c>
      <c r="D69" s="34" t="s">
        <v>504</v>
      </c>
      <c r="E69" s="3" t="s">
        <v>171</v>
      </c>
      <c r="F69" s="35">
        <v>3.948</v>
      </c>
      <c r="H69" s="13"/>
    </row>
    <row r="70" spans="2:8" s="1" customFormat="1" ht="16.899999999999999" customHeight="1" x14ac:dyDescent="0.2">
      <c r="B70" s="13"/>
      <c r="C70" s="30" t="s">
        <v>1407</v>
      </c>
      <c r="D70" s="31" t="s">
        <v>1408</v>
      </c>
      <c r="E70" s="32" t="s">
        <v>1</v>
      </c>
      <c r="F70" s="33">
        <v>0</v>
      </c>
      <c r="H70" s="13"/>
    </row>
    <row r="71" spans="2:8" s="1" customFormat="1" ht="16.899999999999999" customHeight="1" x14ac:dyDescent="0.2">
      <c r="B71" s="13"/>
      <c r="C71" s="30" t="s">
        <v>105</v>
      </c>
      <c r="D71" s="31" t="s">
        <v>106</v>
      </c>
      <c r="E71" s="32" t="s">
        <v>1</v>
      </c>
      <c r="F71" s="33">
        <v>205.6</v>
      </c>
      <c r="H71" s="13"/>
    </row>
    <row r="72" spans="2:8" s="1" customFormat="1" ht="16.899999999999999" customHeight="1" x14ac:dyDescent="0.2">
      <c r="B72" s="13"/>
      <c r="C72" s="34" t="s">
        <v>1</v>
      </c>
      <c r="D72" s="34" t="s">
        <v>537</v>
      </c>
      <c r="E72" s="3" t="s">
        <v>1</v>
      </c>
      <c r="F72" s="35">
        <v>205.6</v>
      </c>
      <c r="H72" s="13"/>
    </row>
    <row r="73" spans="2:8" s="1" customFormat="1" ht="16.899999999999999" customHeight="1" x14ac:dyDescent="0.2">
      <c r="B73" s="13"/>
      <c r="C73" s="34" t="s">
        <v>105</v>
      </c>
      <c r="D73" s="34" t="s">
        <v>538</v>
      </c>
      <c r="E73" s="3" t="s">
        <v>1</v>
      </c>
      <c r="F73" s="35">
        <v>205.6</v>
      </c>
      <c r="H73" s="13"/>
    </row>
    <row r="74" spans="2:8" s="1" customFormat="1" ht="16.899999999999999" customHeight="1" x14ac:dyDescent="0.2">
      <c r="B74" s="13"/>
      <c r="C74" s="36" t="s">
        <v>1402</v>
      </c>
      <c r="H74" s="13"/>
    </row>
    <row r="75" spans="2:8" s="1" customFormat="1" ht="16.899999999999999" customHeight="1" x14ac:dyDescent="0.2">
      <c r="B75" s="13"/>
      <c r="C75" s="34" t="s">
        <v>533</v>
      </c>
      <c r="D75" s="34" t="s">
        <v>534</v>
      </c>
      <c r="E75" s="3" t="s">
        <v>535</v>
      </c>
      <c r="F75" s="35">
        <v>674.9</v>
      </c>
      <c r="H75" s="13"/>
    </row>
    <row r="76" spans="2:8" s="1" customFormat="1" ht="16.899999999999999" customHeight="1" x14ac:dyDescent="0.2">
      <c r="B76" s="13"/>
      <c r="C76" s="34" t="s">
        <v>542</v>
      </c>
      <c r="D76" s="34" t="s">
        <v>543</v>
      </c>
      <c r="E76" s="3" t="s">
        <v>535</v>
      </c>
      <c r="F76" s="35">
        <v>205.6</v>
      </c>
      <c r="H76" s="13"/>
    </row>
    <row r="77" spans="2:8" s="1" customFormat="1" ht="16.899999999999999" customHeight="1" x14ac:dyDescent="0.2">
      <c r="B77" s="13"/>
      <c r="C77" s="30" t="s">
        <v>108</v>
      </c>
      <c r="D77" s="31" t="s">
        <v>109</v>
      </c>
      <c r="E77" s="32" t="s">
        <v>1</v>
      </c>
      <c r="F77" s="33">
        <v>469.3</v>
      </c>
      <c r="H77" s="13"/>
    </row>
    <row r="78" spans="2:8" s="1" customFormat="1" ht="16.899999999999999" customHeight="1" x14ac:dyDescent="0.2">
      <c r="B78" s="13"/>
      <c r="C78" s="34" t="s">
        <v>1</v>
      </c>
      <c r="D78" s="34" t="s">
        <v>539</v>
      </c>
      <c r="E78" s="3" t="s">
        <v>1</v>
      </c>
      <c r="F78" s="35">
        <v>469.3</v>
      </c>
      <c r="H78" s="13"/>
    </row>
    <row r="79" spans="2:8" s="1" customFormat="1" ht="16.899999999999999" customHeight="1" x14ac:dyDescent="0.2">
      <c r="B79" s="13"/>
      <c r="C79" s="34" t="s">
        <v>108</v>
      </c>
      <c r="D79" s="34" t="s">
        <v>540</v>
      </c>
      <c r="E79" s="3" t="s">
        <v>1</v>
      </c>
      <c r="F79" s="35">
        <v>469.3</v>
      </c>
      <c r="H79" s="13"/>
    </row>
    <row r="80" spans="2:8" s="1" customFormat="1" ht="16.899999999999999" customHeight="1" x14ac:dyDescent="0.2">
      <c r="B80" s="13"/>
      <c r="C80" s="36" t="s">
        <v>1402</v>
      </c>
      <c r="H80" s="13"/>
    </row>
    <row r="81" spans="2:8" s="1" customFormat="1" ht="16.899999999999999" customHeight="1" x14ac:dyDescent="0.2">
      <c r="B81" s="13"/>
      <c r="C81" s="34" t="s">
        <v>533</v>
      </c>
      <c r="D81" s="34" t="s">
        <v>534</v>
      </c>
      <c r="E81" s="3" t="s">
        <v>535</v>
      </c>
      <c r="F81" s="35">
        <v>674.9</v>
      </c>
      <c r="H81" s="13"/>
    </row>
    <row r="82" spans="2:8" s="1" customFormat="1" ht="16.899999999999999" customHeight="1" x14ac:dyDescent="0.2">
      <c r="B82" s="13"/>
      <c r="C82" s="34" t="s">
        <v>546</v>
      </c>
      <c r="D82" s="34" t="s">
        <v>547</v>
      </c>
      <c r="E82" s="3" t="s">
        <v>535</v>
      </c>
      <c r="F82" s="35">
        <v>469.3</v>
      </c>
      <c r="H82" s="13"/>
    </row>
    <row r="83" spans="2:8" s="1" customFormat="1" ht="16.899999999999999" customHeight="1" x14ac:dyDescent="0.2">
      <c r="B83" s="13"/>
      <c r="C83" s="30" t="s">
        <v>111</v>
      </c>
      <c r="D83" s="31" t="s">
        <v>112</v>
      </c>
      <c r="E83" s="32" t="s">
        <v>1</v>
      </c>
      <c r="F83" s="33">
        <v>21484.9</v>
      </c>
      <c r="H83" s="13"/>
    </row>
    <row r="84" spans="2:8" s="1" customFormat="1" ht="16.899999999999999" customHeight="1" x14ac:dyDescent="0.2">
      <c r="B84" s="13"/>
      <c r="C84" s="34" t="s">
        <v>1</v>
      </c>
      <c r="D84" s="34" t="s">
        <v>553</v>
      </c>
      <c r="E84" s="3" t="s">
        <v>1</v>
      </c>
      <c r="F84" s="35">
        <v>21484.9</v>
      </c>
      <c r="H84" s="13"/>
    </row>
    <row r="85" spans="2:8" s="1" customFormat="1" ht="16.899999999999999" customHeight="1" x14ac:dyDescent="0.2">
      <c r="B85" s="13"/>
      <c r="C85" s="34" t="s">
        <v>111</v>
      </c>
      <c r="D85" s="34" t="s">
        <v>554</v>
      </c>
      <c r="E85" s="3" t="s">
        <v>1</v>
      </c>
      <c r="F85" s="35">
        <v>21484.9</v>
      </c>
      <c r="H85" s="13"/>
    </row>
    <row r="86" spans="2:8" s="1" customFormat="1" ht="16.899999999999999" customHeight="1" x14ac:dyDescent="0.2">
      <c r="B86" s="13"/>
      <c r="C86" s="36" t="s">
        <v>1402</v>
      </c>
      <c r="H86" s="13"/>
    </row>
    <row r="87" spans="2:8" s="1" customFormat="1" ht="16.899999999999999" customHeight="1" x14ac:dyDescent="0.2">
      <c r="B87" s="13"/>
      <c r="C87" s="34" t="s">
        <v>550</v>
      </c>
      <c r="D87" s="34" t="s">
        <v>551</v>
      </c>
      <c r="E87" s="3" t="s">
        <v>535</v>
      </c>
      <c r="F87" s="35">
        <v>21484.9</v>
      </c>
      <c r="H87" s="13"/>
    </row>
    <row r="88" spans="2:8" s="1" customFormat="1" ht="16.899999999999999" customHeight="1" x14ac:dyDescent="0.2">
      <c r="B88" s="13"/>
      <c r="C88" s="34" t="s">
        <v>556</v>
      </c>
      <c r="D88" s="34" t="s">
        <v>557</v>
      </c>
      <c r="E88" s="3" t="s">
        <v>535</v>
      </c>
      <c r="F88" s="35">
        <v>21484.9</v>
      </c>
      <c r="H88" s="13"/>
    </row>
    <row r="89" spans="2:8" s="1" customFormat="1" ht="7.35" customHeight="1" x14ac:dyDescent="0.2">
      <c r="B89" s="14"/>
      <c r="C89" s="15"/>
      <c r="D89" s="15"/>
      <c r="E89" s="15"/>
      <c r="F89" s="15"/>
      <c r="G89" s="15"/>
      <c r="H89" s="13"/>
    </row>
    <row r="90" spans="2:8" s="1" customFormat="1" x14ac:dyDescent="0.2"/>
  </sheetData>
  <sheetProtection algorithmName="SHA-512" hashValue="XXdHLLgYy6e6RKPwJbN9AdwhnP2PAxYfGcCcQ3k+bAErFrpFp0LyPPE+VmTNXUvazJm4os2U+2uONKsXvpeGeA==" saltValue="7MO8Nm7VGa2T8ZtA6XXiUQ==" spinCount="100000" sheet="1" objects="1" scenarios="1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11 - SO 01 Pavilon nosoro...</vt:lpstr>
      <vt:lpstr>2 - SO 01 - Silnoproud a ...</vt:lpstr>
      <vt:lpstr>31 - SO 01 - Zdravotní te...</vt:lpstr>
      <vt:lpstr>6 - Vedlejší náklady - op...</vt:lpstr>
      <vt:lpstr>Seznam figur</vt:lpstr>
      <vt:lpstr>'11 - SO 01 Pavilon nosoro...'!Názvy_tisku</vt:lpstr>
      <vt:lpstr>'2 - SO 01 - Silnoproud a ...'!Názvy_tisku</vt:lpstr>
      <vt:lpstr>'31 - SO 01 - Zdravotní te...'!Názvy_tisku</vt:lpstr>
      <vt:lpstr>'6 - Vedlejší náklady - op...'!Názvy_tisku</vt:lpstr>
      <vt:lpstr>'Rekapitulace stavby'!Názvy_tisku</vt:lpstr>
      <vt:lpstr>'Seznam figur'!Názvy_tisku</vt:lpstr>
      <vt:lpstr>'11 - SO 01 Pavilon nosoro...'!Oblast_tisku</vt:lpstr>
      <vt:lpstr>'2 - SO 01 - Silnoproud a ...'!Oblast_tisku</vt:lpstr>
      <vt:lpstr>'31 - SO 01 - Zdravotní te...'!Oblast_tisku</vt:lpstr>
      <vt:lpstr>'6 - Vedlejší náklady - op...'!Oblast_tisku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Lenovo-PC\Svehla</dc:creator>
  <cp:lastModifiedBy>Petr.Jiricka</cp:lastModifiedBy>
  <dcterms:created xsi:type="dcterms:W3CDTF">2023-01-03T17:03:13Z</dcterms:created>
  <dcterms:modified xsi:type="dcterms:W3CDTF">2023-01-06T07:15:09Z</dcterms:modified>
</cp:coreProperties>
</file>